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field365-my.sharepoint.com/personal/samantha_hill_enfield_gov_uk/Documents/"/>
    </mc:Choice>
  </mc:AlternateContent>
  <xr:revisionPtr revIDLastSave="333" documentId="8_{B831F847-4496-4E14-B872-9CC692072C33}" xr6:coauthVersionLast="47" xr6:coauthVersionMax="47" xr10:uidLastSave="{DD2F6310-8C69-4522-A2A4-D653602B0717}"/>
  <bookViews>
    <workbookView xWindow="-110" yWindow="-110" windowWidth="19420" windowHeight="10420" tabRatio="940" activeTab="2" xr2:uid="{5230ECF7-C804-4369-A2BE-2365C454E2E7}"/>
  </bookViews>
  <sheets>
    <sheet name="COVER PAGE" sheetId="12" r:id="rId1"/>
    <sheet name="ROLES AND ACTIVITIES" sheetId="14" r:id="rId2"/>
    <sheet name="MEETING WITH CHILDREN" sheetId="15" r:id="rId3"/>
    <sheet name="1. Safeguarding Team" sheetId="4" r:id="rId4"/>
    <sheet name="2. Documents" sheetId="1" r:id="rId5"/>
    <sheet name="3. Record Keeping" sheetId="2" r:id="rId6"/>
    <sheet name="4. Behaviour, Attendance" sheetId="5" r:id="rId7"/>
    <sheet name="5.Curriculum and School Culture" sheetId="8" r:id="rId8"/>
    <sheet name="SCORES" sheetId="11" r:id="rId9"/>
    <sheet name="Strengths and Recommendations" sheetId="1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2" l="1"/>
  <c r="C54" i="1"/>
  <c r="C55" i="1" s="1"/>
  <c r="C5" i="11" s="1"/>
  <c r="C39" i="8"/>
  <c r="C37" i="8"/>
  <c r="C36" i="8"/>
  <c r="C35" i="8"/>
  <c r="C38" i="8"/>
  <c r="C34" i="8"/>
  <c r="C33" i="8"/>
  <c r="C32" i="8"/>
  <c r="C31" i="8"/>
  <c r="C30" i="8"/>
  <c r="C23" i="8"/>
  <c r="C20" i="8"/>
  <c r="C14" i="4"/>
  <c r="C23" i="5"/>
  <c r="C22" i="5"/>
  <c r="C16" i="5"/>
  <c r="C15" i="5"/>
  <c r="C11" i="2"/>
  <c r="C10" i="2"/>
  <c r="C9" i="2"/>
  <c r="C8" i="2"/>
  <c r="C7" i="2"/>
  <c r="C18" i="4"/>
  <c r="C24" i="8"/>
  <c r="C22" i="8"/>
  <c r="C21" i="8"/>
  <c r="C19" i="8"/>
  <c r="C17" i="8"/>
  <c r="C16" i="8"/>
  <c r="C30" i="5"/>
  <c r="C29" i="5"/>
  <c r="C26" i="5"/>
  <c r="C25" i="5"/>
  <c r="C14" i="5"/>
  <c r="C13" i="5"/>
  <c r="C8" i="5"/>
  <c r="C7" i="5"/>
  <c r="C6" i="5"/>
  <c r="C21" i="2"/>
  <c r="C20" i="2"/>
  <c r="C18" i="2"/>
  <c r="C17" i="2"/>
  <c r="C16" i="2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32" i="1"/>
  <c r="C11" i="1"/>
  <c r="C10" i="1"/>
  <c r="C9" i="1"/>
  <c r="C8" i="1"/>
  <c r="C7" i="1"/>
  <c r="C6" i="1"/>
  <c r="C15" i="4"/>
  <c r="C13" i="4"/>
  <c r="C6" i="4"/>
  <c r="C5" i="4"/>
  <c r="C4" i="4"/>
  <c r="C42" i="8"/>
  <c r="C43" i="8" s="1"/>
  <c r="C8" i="11" s="1"/>
  <c r="C33" i="5"/>
  <c r="C34" i="5" s="1"/>
  <c r="C7" i="11" s="1"/>
  <c r="C27" i="2"/>
  <c r="C28" i="2" s="1"/>
  <c r="C6" i="11" s="1"/>
  <c r="C22" i="4"/>
  <c r="C24" i="2"/>
  <c r="C23" i="2"/>
  <c r="C11" i="8"/>
  <c r="C10" i="8"/>
  <c r="C8" i="8"/>
  <c r="C9" i="8"/>
  <c r="C7" i="8"/>
  <c r="C6" i="8"/>
  <c r="C25" i="8"/>
  <c r="C18" i="8"/>
  <c r="C6" i="2"/>
  <c r="C19" i="2"/>
  <c r="C27" i="1"/>
  <c r="C18" i="1"/>
  <c r="C19" i="1"/>
  <c r="C20" i="1"/>
  <c r="C21" i="1"/>
  <c r="C22" i="1"/>
  <c r="C23" i="1"/>
  <c r="C24" i="1"/>
  <c r="C25" i="1"/>
  <c r="C26" i="1"/>
  <c r="C17" i="1"/>
  <c r="C19" i="4"/>
  <c r="C17" i="4"/>
  <c r="C16" i="4"/>
  <c r="C7" i="4"/>
  <c r="C8" i="4"/>
  <c r="C12" i="5"/>
  <c r="C11" i="5"/>
  <c r="C10" i="5"/>
  <c r="C9" i="5"/>
  <c r="C28" i="5"/>
  <c r="C27" i="5"/>
  <c r="C24" i="5"/>
  <c r="C23" i="4" l="1"/>
  <c r="C4" i="11" s="1"/>
  <c r="C9" i="11" s="1"/>
</calcChain>
</file>

<file path=xl/sharedStrings.xml><?xml version="1.0" encoding="utf-8"?>
<sst xmlns="http://schemas.openxmlformats.org/spreadsheetml/2006/main" count="248" uniqueCount="189">
  <si>
    <t>Child Protection Policy</t>
  </si>
  <si>
    <t>Requirement</t>
  </si>
  <si>
    <t>Policy fully up to date</t>
  </si>
  <si>
    <t>Staff familiar with policy</t>
  </si>
  <si>
    <t>Policy published on website</t>
  </si>
  <si>
    <t>Policy shared with all teaching staff</t>
  </si>
  <si>
    <t>Policy shared with auxiliary staff, including supply, cleaning crews, premises, kitchen</t>
  </si>
  <si>
    <t>Evidence that policy is enacted in practice</t>
  </si>
  <si>
    <t>Action</t>
  </si>
  <si>
    <t>Y/N</t>
  </si>
  <si>
    <t>Data Protection</t>
  </si>
  <si>
    <t>Protection of Biometric Information of Children in Schools and Colleges</t>
  </si>
  <si>
    <t>Register of pupils’ admission to school and attendance</t>
  </si>
  <si>
    <t>School Complaints</t>
  </si>
  <si>
    <t>Capability of Staff</t>
  </si>
  <si>
    <t>Staff Discipline, Conduct and Grievance (procedures for addressing)</t>
  </si>
  <si>
    <t>Statement of Procedures for Dealing with Allegations of Abuse Against Staff</t>
  </si>
  <si>
    <t>Accessibility Plan</t>
  </si>
  <si>
    <t>Child Protection Policy and Procedures</t>
  </si>
  <si>
    <t>Other Documents</t>
  </si>
  <si>
    <t>Children with Health Needs who Cannot Attend School</t>
  </si>
  <si>
    <t>Special Educational Needs and Disability</t>
  </si>
  <si>
    <t>Supporting Pupils with Medical Conditions</t>
  </si>
  <si>
    <t>Relationships Education (Primary) and Relationships and Sex Education (Secondary)</t>
  </si>
  <si>
    <t>Behaviour in Schools</t>
  </si>
  <si>
    <t>Behaviour Principles (written statement)</t>
  </si>
  <si>
    <t>School Exclusion</t>
  </si>
  <si>
    <t>Health and Safety</t>
  </si>
  <si>
    <t>First Aid in Schools</t>
  </si>
  <si>
    <t>Equality information and Objectives Statement</t>
  </si>
  <si>
    <t>Staff Code of Conduct</t>
  </si>
  <si>
    <t>Required Document (title may differ)</t>
  </si>
  <si>
    <t>Check of relevant qualifications</t>
  </si>
  <si>
    <t>SCR complete for all members of staff on site</t>
  </si>
  <si>
    <t>SCR complete for "regular or intensive visitors"</t>
  </si>
  <si>
    <t>Enhanced DBS Checks</t>
  </si>
  <si>
    <t>Additional Children's Barred List check for senior staff</t>
  </si>
  <si>
    <t>Prohibition from Teaching Check for teachers</t>
  </si>
  <si>
    <t>Identity Check</t>
  </si>
  <si>
    <t>Proof of right to work in UK</t>
  </si>
  <si>
    <t>Overseas Check, where relevant</t>
  </si>
  <si>
    <t>Letters of assurance for unsalaried students and contracted services</t>
  </si>
  <si>
    <t>Single Central Record (SCR)</t>
  </si>
  <si>
    <t>Safer recruitment practices in place, including references and online check</t>
  </si>
  <si>
    <t>Documents</t>
  </si>
  <si>
    <t>Training</t>
  </si>
  <si>
    <t>Induction for new staff and volunteers</t>
  </si>
  <si>
    <t>Regular safeguarding training in place for all members of staff</t>
  </si>
  <si>
    <t>Safeguarding team keeps up to date with latest child protection developments</t>
  </si>
  <si>
    <t>DSL and deputy DSL training up to date (refresher every 2 years)</t>
  </si>
  <si>
    <t>Safeguarding training in place for all auxiliary staff, including premises and kitchen</t>
  </si>
  <si>
    <t>Safer Recruitment training (updated every 5 years)</t>
  </si>
  <si>
    <t>The Safeguarding Team</t>
  </si>
  <si>
    <t>Named Deputy DSLs</t>
  </si>
  <si>
    <t>Named link governor for safeguarding</t>
  </si>
  <si>
    <t>Governor training up to date</t>
  </si>
  <si>
    <t>Names and contact details of safeguarding team are known to staff</t>
  </si>
  <si>
    <t>Names and contact details of safeguarding team are known to children</t>
  </si>
  <si>
    <t>Named DSL (Designated Safeguarding Lead)</t>
  </si>
  <si>
    <t>Record Keeping</t>
  </si>
  <si>
    <t>Behaviour and Attendance</t>
  </si>
  <si>
    <t>Behaviour</t>
  </si>
  <si>
    <t>Attendance</t>
  </si>
  <si>
    <t>Curriculum</t>
  </si>
  <si>
    <t>Online Safety</t>
  </si>
  <si>
    <t>School Culture</t>
  </si>
  <si>
    <t>Curriculum and School Culture</t>
  </si>
  <si>
    <t>Overall attendance % for this academic year</t>
  </si>
  <si>
    <t>Attendance analysed and monitored by group at least termly</t>
  </si>
  <si>
    <t>SEN attendance % for this academic year</t>
  </si>
  <si>
    <t>Effective procedures in place for Children Missing in Education</t>
  </si>
  <si>
    <t>Effective procedures in place for Children Absent in Education</t>
  </si>
  <si>
    <t>Movement around the school is calm and orderly</t>
  </si>
  <si>
    <t>Playground behaviour is usually positive</t>
  </si>
  <si>
    <t>Negative behaviours are consistently logged and analysed</t>
  </si>
  <si>
    <t>Behaviour policy is in date and has been shared with parents and staff</t>
  </si>
  <si>
    <t>Effective policy for addressing sexual harassment</t>
  </si>
  <si>
    <t>Effective policy for addressing racism, homophobia, sexism and other discriminatory behaviours</t>
  </si>
  <si>
    <t>Full behaviour report presented to Governors as a standing item</t>
  </si>
  <si>
    <t>Children report feeling safe at school</t>
  </si>
  <si>
    <t>Parents report that their child feels safe at school</t>
  </si>
  <si>
    <t>Learning behaviours are usually positive</t>
  </si>
  <si>
    <t>Effective policy and practice for addressing bullying</t>
  </si>
  <si>
    <t>A log is kept of all safeguarding concerns</t>
  </si>
  <si>
    <t>Safeguarding log is up to date</t>
  </si>
  <si>
    <t>Staff are familiar with how to report a concern</t>
  </si>
  <si>
    <t>Serious concerns logged and managed effectively, including potential “honour based” abuse, radicalisation and child exploitation</t>
  </si>
  <si>
    <t>Low level concerns procedures in place</t>
  </si>
  <si>
    <t>Safeguarding Log</t>
  </si>
  <si>
    <t>Effective First Aid practice</t>
  </si>
  <si>
    <t>System in place for checking, reporting and rectifying any safety concerns</t>
  </si>
  <si>
    <t>Report system in place to for any incidents or injuries</t>
  </si>
  <si>
    <t>Risk assessment in place for vulnerable members of staff</t>
  </si>
  <si>
    <t>Risk assessment in place for vulnerable members of pupils</t>
  </si>
  <si>
    <t>Children know who to approach if they need help or support</t>
  </si>
  <si>
    <t>Children are taught how to keep themselves safe</t>
  </si>
  <si>
    <t>Children are taught how to keep themselves safe online</t>
  </si>
  <si>
    <t>Effective RSE curriculum in place</t>
  </si>
  <si>
    <t>Children who identify as LBGTQ+ are supported effectively</t>
  </si>
  <si>
    <t>Children with mental health issues are supported effectively</t>
  </si>
  <si>
    <t>Filtering and monitoring provision reviewed annually</t>
  </si>
  <si>
    <t>Effective monitoring systems in place</t>
  </si>
  <si>
    <t>Child Protection Policy includes section on filtering and monitoring</t>
  </si>
  <si>
    <t>Clear policy on use of mobiles and smart technology</t>
  </si>
  <si>
    <t>Parents are supported to safeguard their children online at home</t>
  </si>
  <si>
    <t>Remote education guidance is followed</t>
  </si>
  <si>
    <t>Staff training includes how to filter and monitor online activity effectively</t>
  </si>
  <si>
    <t>Curriculum includes robust e-safety and lessons on appropriate online behaviour</t>
  </si>
  <si>
    <t>Filtering system blocks harmful content on all school devices</t>
  </si>
  <si>
    <t>Policies and procedures understood at all levels</t>
  </si>
  <si>
    <t>Safeguarding procedures well organised and clear</t>
  </si>
  <si>
    <t>Concerns dealt with quickly and effectively</t>
  </si>
  <si>
    <t>School proactive in identifying and managing concerns</t>
  </si>
  <si>
    <t>Sense of professional curiosity amongst staff</t>
  </si>
  <si>
    <t>Safeguarding team knowledgeable and passionate about their role</t>
  </si>
  <si>
    <t>All children are respected and valued</t>
  </si>
  <si>
    <t>Children are placed at the heart of safeguarding practice</t>
  </si>
  <si>
    <t>Effective allergy and asthma practice</t>
  </si>
  <si>
    <t>Adequate supervision in the playground</t>
  </si>
  <si>
    <t>Persistent absence % for this academic year</t>
  </si>
  <si>
    <t>Accurate ratios in EYFS</t>
  </si>
  <si>
    <t>Effective measures in place to improve the attendance of vulnerable groups</t>
  </si>
  <si>
    <t>Attendance report presented to Governing Board at least annually</t>
  </si>
  <si>
    <t>Roles and responsibilities assigned for filtering and monitoring</t>
  </si>
  <si>
    <t>Policies and procedures practised consistently at all levels</t>
  </si>
  <si>
    <t>School proactive in supporting and informing families</t>
  </si>
  <si>
    <t>Safeguarding log is monitored regularly and frequently by the DSL</t>
  </si>
  <si>
    <t>Safeguarding Team</t>
  </si>
  <si>
    <t>SAFEGUARDING TEAM SCORE</t>
  </si>
  <si>
    <t>DOCUMENTS SCORE</t>
  </si>
  <si>
    <t>BEHAVIOUR AND ATTENDANCE SCORE</t>
  </si>
  <si>
    <t>CURRICULUM AND SCHOOL CULTURE SCORE</t>
  </si>
  <si>
    <t>RECORD KEEPING SCORE</t>
  </si>
  <si>
    <t>OVERALL</t>
  </si>
  <si>
    <t>Scores</t>
  </si>
  <si>
    <t>Name of School:</t>
  </si>
  <si>
    <t>Date of completion:</t>
  </si>
  <si>
    <t>Effective measures in place to improve overall attendance</t>
  </si>
  <si>
    <t>Risk assessments in place for trips and events off school premises</t>
  </si>
  <si>
    <t>Names of team completing this audit:</t>
  </si>
  <si>
    <t>Roles and Activities (Review Team)</t>
  </si>
  <si>
    <t>PERSON 1</t>
  </si>
  <si>
    <t>PERSON 2</t>
  </si>
  <si>
    <t>PERSON 3</t>
  </si>
  <si>
    <t>Team member</t>
  </si>
  <si>
    <t>Details</t>
  </si>
  <si>
    <t>Person 3</t>
  </si>
  <si>
    <t>Person 1</t>
  </si>
  <si>
    <t>SCR</t>
  </si>
  <si>
    <t>Speak with DSL. Ask about DSL, safer recruitment, annual safeguarding training for all staff (including auxiliary staff) and ongoing CPD</t>
  </si>
  <si>
    <t>Person 2</t>
  </si>
  <si>
    <t>Check policy is on school website. Ensure policy is up to date. Ask a range of members of staff about the school policy.</t>
  </si>
  <si>
    <t>Complete details</t>
  </si>
  <si>
    <t xml:space="preserve">Meet with DSL. Reviews case studies and safeguarding log. Meet with children. Speak informally to members of staff. </t>
  </si>
  <si>
    <t>Details from DSL</t>
  </si>
  <si>
    <t>Details from DSL and meeting with children.</t>
  </si>
  <si>
    <t>Review alongside DSL. Check one o rtwo files to snsure up to date.</t>
  </si>
  <si>
    <t>Check documents in place</t>
  </si>
  <si>
    <t>Check SCR. Select two or three members of staff and ask for their files; ensure references are appropriate.</t>
  </si>
  <si>
    <t>Meeting with children</t>
  </si>
  <si>
    <t>Responsibility</t>
  </si>
  <si>
    <t>Team Lead</t>
  </si>
  <si>
    <t>Role</t>
  </si>
  <si>
    <t>Team Member</t>
  </si>
  <si>
    <t xml:space="preserve">Training. Child Protection Policy. Other Documents. </t>
  </si>
  <si>
    <t>Safeguarding Log. Case Studies. Curriculum. Online safety.</t>
  </si>
  <si>
    <t>Group to include</t>
  </si>
  <si>
    <t>A quiet room with no members of school staff present. Ensure atmosphere is friendly and positive.</t>
  </si>
  <si>
    <t>1. Tell me something great about this school</t>
  </si>
  <si>
    <t>3. Are the children in this school kind to each other?</t>
  </si>
  <si>
    <t>4. Is there any bullying in this school?</t>
  </si>
  <si>
    <t>5. What are playtimes like at this school?</t>
  </si>
  <si>
    <t>6. Have you ever had a problem at school? What happened?</t>
  </si>
  <si>
    <t>2. Who would you go to if you had a worry at home or at school? Who else?</t>
  </si>
  <si>
    <t>7. For Y5+ girls only (adjust as needde for ages of children): Have you had any lessons in how boys and girls should behave towards each other?</t>
  </si>
  <si>
    <t>8. For Y5+ girls only: Have you experienced any issues with boys and appropriate behaviour? What happened and what was done about it?</t>
  </si>
  <si>
    <t>9. What would you do if you were worried about something which was happening with another child or an adult at school or at home?</t>
  </si>
  <si>
    <t>10. Is there anything else you'd like me to know about this school?</t>
  </si>
  <si>
    <t>Children chosen by the school. Group to include at least one child with SEND, one child who is LAC or CiN/CP and at least two girls from Years 5+. Meet with the Y5+ grils separately at the end.</t>
  </si>
  <si>
    <t>Setting</t>
  </si>
  <si>
    <t>You may also wish to ask questions about curriculum, online safety, lunch, family support and/or interventions for children who need extra emotional support</t>
  </si>
  <si>
    <t xml:space="preserve">Assigning roles and responsibilies to team. Completing and sharing report. </t>
  </si>
  <si>
    <t>Safeguarding Team. SCR. Behaviour. Attendance. School Culture.</t>
  </si>
  <si>
    <t>Team member (Person 3)</t>
  </si>
  <si>
    <t>Team member (Person 2)</t>
  </si>
  <si>
    <t>Team Lead (Person 1) accompanied by one other team member</t>
  </si>
  <si>
    <t>Questions to ask (Questions are not limited to these. Rephrase as necessary)</t>
  </si>
  <si>
    <t>Strengths</t>
  </si>
  <si>
    <t>Recommendations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</si>
</sst>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5"/>
      <color rgb="FF00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30"/>
      <color theme="1"/>
      <name val="Arial"/>
      <family val="2"/>
    </font>
    <font>
      <sz val="16"/>
      <color theme="1"/>
      <name val="Arial"/>
      <family val="2"/>
    </font>
    <font>
      <b/>
      <sz val="10.5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5"/>
      <color theme="1"/>
      <name val="Calibri"/>
      <family val="2"/>
      <scheme val="minor"/>
    </font>
    <font>
      <sz val="7.6"/>
      <color theme="1"/>
      <name val="Arial"/>
      <family val="2"/>
    </font>
    <font>
      <sz val="7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9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wrapText="1"/>
    </xf>
    <xf numFmtId="0" fontId="2" fillId="4" borderId="1" xfId="0" applyFont="1" applyFill="1" applyBorder="1" applyAlignment="1">
      <alignment wrapText="1"/>
    </xf>
    <xf numFmtId="10" fontId="2" fillId="4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right" wrapText="1"/>
    </xf>
    <xf numFmtId="10" fontId="0" fillId="0" borderId="0" xfId="0" applyNumberFormat="1" applyAlignment="1">
      <alignment wrapText="1"/>
    </xf>
    <xf numFmtId="0" fontId="7" fillId="6" borderId="7" xfId="0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0" fontId="7" fillId="6" borderId="9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10" fontId="2" fillId="4" borderId="4" xfId="0" applyNumberFormat="1" applyFont="1" applyFill="1" applyBorder="1" applyAlignment="1">
      <alignment wrapText="1"/>
    </xf>
    <xf numFmtId="10" fontId="2" fillId="4" borderId="5" xfId="0" applyNumberFormat="1" applyFont="1" applyFill="1" applyBorder="1" applyAlignment="1">
      <alignment wrapText="1"/>
    </xf>
    <xf numFmtId="10" fontId="2" fillId="4" borderId="6" xfId="0" applyNumberFormat="1" applyFont="1" applyFill="1" applyBorder="1" applyAlignment="1">
      <alignment wrapText="1"/>
    </xf>
    <xf numFmtId="0" fontId="18" fillId="7" borderId="3" xfId="0" applyFont="1" applyFill="1" applyBorder="1" applyAlignment="1">
      <alignment wrapText="1"/>
    </xf>
    <xf numFmtId="10" fontId="18" fillId="4" borderId="2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23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horizontal="left" vertical="top" wrapText="1"/>
    </xf>
    <xf numFmtId="0" fontId="23" fillId="4" borderId="19" xfId="0" applyFont="1" applyFill="1" applyBorder="1" applyAlignment="1">
      <alignment horizontal="left" vertical="top" wrapText="1"/>
    </xf>
    <xf numFmtId="0" fontId="22" fillId="4" borderId="19" xfId="0" applyFont="1" applyFill="1" applyBorder="1" applyAlignment="1">
      <alignment horizontal="left" vertical="top" wrapText="1"/>
    </xf>
    <xf numFmtId="0" fontId="22" fillId="4" borderId="20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0" fillId="0" borderId="16" xfId="0" applyBorder="1" applyAlignment="1">
      <alignment wrapText="1"/>
    </xf>
    <xf numFmtId="0" fontId="2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23" fillId="5" borderId="18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0" fillId="5" borderId="20" xfId="0" applyFill="1" applyBorder="1" applyAlignment="1">
      <alignment horizontal="left" vertical="center" wrapText="1"/>
    </xf>
  </cellXfs>
  <cellStyles count="1">
    <cellStyle name="Normal" xfId="0" builtinId="0"/>
  </cellStyles>
  <dxfs count="24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7C8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  <dxf>
      <fill>
        <patternFill>
          <bgColor rgb="FFFF9393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9393"/>
      <color rgb="FFFFE5E5"/>
      <color rgb="FFFFB3B3"/>
      <color rgb="FFFF7C80"/>
      <color rgb="FFFF5050"/>
      <color rgb="FFFFCDCD"/>
      <color rgb="FF800000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120650</xdr:rowOff>
    </xdr:from>
    <xdr:to>
      <xdr:col>0</xdr:col>
      <xdr:colOff>5232400</xdr:colOff>
      <xdr:row>11</xdr:row>
      <xdr:rowOff>265902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72649B-554F-4F03-BF9B-D21443F33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20650"/>
          <a:ext cx="5118100" cy="410130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676A7-E3C2-42D3-8A79-AFF486687FA5}">
  <sheetPr>
    <tabColor rgb="FFFF9393"/>
  </sheetPr>
  <dimension ref="A1:C12"/>
  <sheetViews>
    <sheetView showGridLines="0" showRowColHeaders="0" showRuler="0" view="pageLayout" topLeftCell="A7" zoomScaleNormal="100" workbookViewId="0">
      <selection activeCell="B13" sqref="B13"/>
    </sheetView>
  </sheetViews>
  <sheetFormatPr defaultColWidth="54.90625" defaultRowHeight="31" customHeight="1" x14ac:dyDescent="0.35"/>
  <cols>
    <col min="1" max="1" width="78.26953125" style="17" customWidth="1"/>
    <col min="2" max="2" width="36.1796875" style="17" customWidth="1"/>
    <col min="3" max="3" width="36.08984375" style="17" customWidth="1"/>
    <col min="4" max="16384" width="54.90625" style="17"/>
  </cols>
  <sheetData>
    <row r="1" spans="1:3" ht="31" customHeight="1" thickBot="1" x14ac:dyDescent="0.4">
      <c r="A1" s="61"/>
    </row>
    <row r="2" spans="1:3" ht="31" customHeight="1" x14ac:dyDescent="0.35">
      <c r="A2" s="62"/>
      <c r="B2" s="42" t="s">
        <v>135</v>
      </c>
      <c r="C2" s="40"/>
    </row>
    <row r="3" spans="1:3" ht="31" customHeight="1" thickBot="1" x14ac:dyDescent="0.4">
      <c r="A3" s="62"/>
      <c r="B3" s="41"/>
      <c r="C3" s="40"/>
    </row>
    <row r="4" spans="1:3" ht="16.5" customHeight="1" thickBot="1" x14ac:dyDescent="0.4">
      <c r="A4" s="62"/>
      <c r="B4" s="43"/>
      <c r="C4" s="40"/>
    </row>
    <row r="5" spans="1:3" ht="31" customHeight="1" x14ac:dyDescent="0.35">
      <c r="A5" s="62"/>
      <c r="B5" s="42" t="s">
        <v>136</v>
      </c>
      <c r="C5" s="40"/>
    </row>
    <row r="6" spans="1:3" ht="31" customHeight="1" thickBot="1" x14ac:dyDescent="0.4">
      <c r="A6" s="62"/>
      <c r="B6" s="41"/>
    </row>
    <row r="7" spans="1:3" ht="16" customHeight="1" thickBot="1" x14ac:dyDescent="0.4">
      <c r="A7" s="62"/>
      <c r="B7" s="44"/>
    </row>
    <row r="8" spans="1:3" ht="31" customHeight="1" x14ac:dyDescent="0.35">
      <c r="A8" s="62"/>
      <c r="B8" s="42" t="s">
        <v>139</v>
      </c>
    </row>
    <row r="9" spans="1:3" ht="31" customHeight="1" x14ac:dyDescent="0.35">
      <c r="A9" s="62"/>
      <c r="B9" s="94"/>
    </row>
    <row r="10" spans="1:3" ht="31" customHeight="1" x14ac:dyDescent="0.35">
      <c r="A10" s="62"/>
      <c r="B10" s="95"/>
    </row>
    <row r="11" spans="1:3" ht="31" customHeight="1" thickBot="1" x14ac:dyDescent="0.4">
      <c r="A11" s="62"/>
      <c r="B11" s="41"/>
    </row>
    <row r="12" spans="1:3" ht="31" customHeight="1" x14ac:dyDescent="0.35">
      <c r="A12" s="62"/>
    </row>
  </sheetData>
  <mergeCells count="1">
    <mergeCell ref="A1:A12"/>
  </mergeCell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2F99D-06E3-4E8D-8EA2-83ED00CF3B7B}">
  <sheetPr>
    <tabColor rgb="FFFF0000"/>
  </sheetPr>
  <dimension ref="A1:F22"/>
  <sheetViews>
    <sheetView showGridLines="0" showRowColHeaders="0" showRuler="0" view="pageLayout" zoomScaleNormal="100" workbookViewId="0">
      <selection activeCell="B14" sqref="B14"/>
    </sheetView>
  </sheetViews>
  <sheetFormatPr defaultRowHeight="14.5" x14ac:dyDescent="0.35"/>
  <cols>
    <col min="1" max="1" width="4.36328125" style="16" customWidth="1"/>
    <col min="2" max="2" width="30.26953125" style="16" customWidth="1"/>
    <col min="3" max="3" width="17.26953125" style="16" customWidth="1"/>
    <col min="4" max="4" width="31.1796875" style="16" customWidth="1"/>
    <col min="5" max="5" width="19.54296875" style="16" customWidth="1"/>
    <col min="6" max="6" width="21.54296875" style="16" customWidth="1"/>
    <col min="7" max="16384" width="8.7265625" style="16"/>
  </cols>
  <sheetData>
    <row r="1" spans="1:6" ht="34" customHeight="1" x14ac:dyDescent="0.5">
      <c r="A1" s="66" t="s">
        <v>187</v>
      </c>
      <c r="B1" s="67"/>
      <c r="C1" s="67"/>
      <c r="D1" s="39"/>
      <c r="E1" s="68"/>
      <c r="F1" s="69"/>
    </row>
    <row r="2" spans="1:6" ht="7" customHeight="1" x14ac:dyDescent="0.5">
      <c r="A2" s="18"/>
      <c r="B2" s="11"/>
      <c r="C2" s="11"/>
      <c r="E2" s="23"/>
    </row>
    <row r="3" spans="1:6" ht="20" customHeight="1" x14ac:dyDescent="0.35">
      <c r="A3" s="96"/>
      <c r="B3" s="74"/>
      <c r="C3" s="74"/>
      <c r="D3" s="75"/>
    </row>
    <row r="4" spans="1:6" ht="7.5" customHeight="1" x14ac:dyDescent="0.35">
      <c r="A4" s="97"/>
      <c r="B4" s="79"/>
      <c r="C4" s="79"/>
      <c r="D4" s="80"/>
    </row>
    <row r="5" spans="1:6" x14ac:dyDescent="0.35">
      <c r="A5" s="97"/>
      <c r="B5" s="79"/>
      <c r="C5" s="79"/>
      <c r="D5" s="80"/>
      <c r="E5" s="22"/>
      <c r="F5" s="22"/>
    </row>
    <row r="6" spans="1:6" x14ac:dyDescent="0.35">
      <c r="A6" s="97"/>
      <c r="B6" s="79"/>
      <c r="C6" s="79"/>
      <c r="D6" s="80"/>
    </row>
    <row r="7" spans="1:6" x14ac:dyDescent="0.35">
      <c r="A7" s="97"/>
      <c r="B7" s="79"/>
      <c r="C7" s="79"/>
      <c r="D7" s="80"/>
    </row>
    <row r="8" spans="1:6" x14ac:dyDescent="0.35">
      <c r="A8" s="97"/>
      <c r="B8" s="79"/>
      <c r="C8" s="79"/>
      <c r="D8" s="80"/>
    </row>
    <row r="9" spans="1:6" x14ac:dyDescent="0.35">
      <c r="A9" s="97"/>
      <c r="B9" s="79"/>
      <c r="C9" s="79"/>
      <c r="D9" s="80"/>
    </row>
    <row r="10" spans="1:6" x14ac:dyDescent="0.35">
      <c r="A10" s="76"/>
      <c r="B10" s="77"/>
      <c r="C10" s="77"/>
      <c r="D10" s="78"/>
    </row>
    <row r="13" spans="1:6" ht="19" x14ac:dyDescent="0.5">
      <c r="A13" s="66" t="s">
        <v>188</v>
      </c>
      <c r="B13" s="67"/>
      <c r="C13" s="67"/>
      <c r="D13" s="39"/>
    </row>
    <row r="14" spans="1:6" ht="25" x14ac:dyDescent="0.5">
      <c r="A14" s="18"/>
      <c r="B14" s="11"/>
      <c r="C14" s="11"/>
    </row>
    <row r="15" spans="1:6" x14ac:dyDescent="0.35">
      <c r="A15" s="96"/>
      <c r="B15" s="74"/>
      <c r="C15" s="74"/>
      <c r="D15" s="75"/>
    </row>
    <row r="16" spans="1:6" x14ac:dyDescent="0.35">
      <c r="A16" s="97"/>
      <c r="B16" s="79"/>
      <c r="C16" s="79"/>
      <c r="D16" s="80"/>
    </row>
    <row r="17" spans="1:4" x14ac:dyDescent="0.35">
      <c r="A17" s="97"/>
      <c r="B17" s="79"/>
      <c r="C17" s="79"/>
      <c r="D17" s="80"/>
    </row>
    <row r="18" spans="1:4" x14ac:dyDescent="0.35">
      <c r="A18" s="97"/>
      <c r="B18" s="79"/>
      <c r="C18" s="79"/>
      <c r="D18" s="80"/>
    </row>
    <row r="19" spans="1:4" x14ac:dyDescent="0.35">
      <c r="A19" s="97"/>
      <c r="B19" s="79"/>
      <c r="C19" s="79"/>
      <c r="D19" s="80"/>
    </row>
    <row r="20" spans="1:4" x14ac:dyDescent="0.35">
      <c r="A20" s="97"/>
      <c r="B20" s="79"/>
      <c r="C20" s="79"/>
      <c r="D20" s="80"/>
    </row>
    <row r="21" spans="1:4" x14ac:dyDescent="0.35">
      <c r="A21" s="97"/>
      <c r="B21" s="79"/>
      <c r="C21" s="79"/>
      <c r="D21" s="80"/>
    </row>
    <row r="22" spans="1:4" x14ac:dyDescent="0.35">
      <c r="A22" s="76"/>
      <c r="B22" s="77"/>
      <c r="C22" s="77"/>
      <c r="D22" s="78"/>
    </row>
  </sheetData>
  <mergeCells count="5">
    <mergeCell ref="A1:C1"/>
    <mergeCell ref="E1:F1"/>
    <mergeCell ref="A3:D10"/>
    <mergeCell ref="A13:C13"/>
    <mergeCell ref="A15:D22"/>
  </mergeCells>
  <pageMargins left="0.7" right="0.7" top="0.75" bottom="0.75" header="0.3" footer="0.3"/>
  <pageSetup paperSize="9" orientation="landscape" r:id="rId1"/>
  <headerFooter>
    <oddHeader>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A170E-0877-44BF-BF6D-800DBB8BEC75}">
  <sheetPr>
    <tabColor rgb="FFFFE5E5"/>
  </sheetPr>
  <dimension ref="A1:F20"/>
  <sheetViews>
    <sheetView showGridLines="0" showRowColHeaders="0" showRuler="0" view="pageLayout" topLeftCell="A4" zoomScale="101" zoomScaleNormal="100" zoomScalePageLayoutView="101" workbookViewId="0">
      <selection activeCell="E4" sqref="E4"/>
    </sheetView>
  </sheetViews>
  <sheetFormatPr defaultRowHeight="14" x14ac:dyDescent="0.3"/>
  <cols>
    <col min="1" max="1" width="21.81640625" style="73" customWidth="1"/>
    <col min="2" max="2" width="21.90625" style="73" customWidth="1"/>
    <col min="3" max="3" width="63.26953125" style="11" customWidth="1"/>
    <col min="4" max="16384" width="8.7265625" style="11"/>
  </cols>
  <sheetData>
    <row r="1" spans="1:6" ht="25" x14ac:dyDescent="0.5">
      <c r="A1" s="82" t="s">
        <v>140</v>
      </c>
      <c r="B1" s="83"/>
      <c r="C1" s="84"/>
    </row>
    <row r="2" spans="1:6" ht="16" customHeight="1" x14ac:dyDescent="0.5">
      <c r="A2" s="70"/>
      <c r="B2" s="70"/>
      <c r="C2" s="18"/>
    </row>
    <row r="3" spans="1:6" ht="18" customHeight="1" x14ac:dyDescent="0.3">
      <c r="A3" s="71" t="s">
        <v>163</v>
      </c>
      <c r="B3" s="71" t="s">
        <v>162</v>
      </c>
      <c r="C3" s="3" t="s">
        <v>160</v>
      </c>
    </row>
    <row r="4" spans="1:6" ht="25" x14ac:dyDescent="0.3">
      <c r="A4" s="100" t="s">
        <v>141</v>
      </c>
      <c r="B4" s="101" t="s">
        <v>161</v>
      </c>
      <c r="C4" s="102" t="s">
        <v>181</v>
      </c>
    </row>
    <row r="5" spans="1:6" x14ac:dyDescent="0.3">
      <c r="A5" s="103"/>
      <c r="B5" s="103"/>
      <c r="C5" s="102" t="s">
        <v>182</v>
      </c>
    </row>
    <row r="6" spans="1:6" x14ac:dyDescent="0.3">
      <c r="A6" s="85" t="s">
        <v>142</v>
      </c>
      <c r="B6" s="86" t="s">
        <v>184</v>
      </c>
      <c r="C6" s="87" t="s">
        <v>165</v>
      </c>
    </row>
    <row r="7" spans="1:6" x14ac:dyDescent="0.3">
      <c r="A7" s="85" t="s">
        <v>143</v>
      </c>
      <c r="B7" s="86" t="s">
        <v>183</v>
      </c>
      <c r="C7" s="87" t="s">
        <v>164</v>
      </c>
    </row>
    <row r="9" spans="1:6" ht="22.5" customHeight="1" x14ac:dyDescent="0.3">
      <c r="A9" s="71" t="s">
        <v>160</v>
      </c>
      <c r="B9" s="71" t="s">
        <v>144</v>
      </c>
      <c r="C9" s="3" t="s">
        <v>145</v>
      </c>
      <c r="F9" s="93"/>
    </row>
    <row r="10" spans="1:6" x14ac:dyDescent="0.3">
      <c r="A10" s="98" t="s">
        <v>127</v>
      </c>
      <c r="B10" s="99" t="s">
        <v>147</v>
      </c>
      <c r="C10" s="99" t="s">
        <v>152</v>
      </c>
    </row>
    <row r="11" spans="1:6" ht="37.5" x14ac:dyDescent="0.3">
      <c r="A11" s="98" t="s">
        <v>45</v>
      </c>
      <c r="B11" s="99" t="s">
        <v>146</v>
      </c>
      <c r="C11" s="99" t="s">
        <v>149</v>
      </c>
    </row>
    <row r="12" spans="1:6" ht="25" x14ac:dyDescent="0.3">
      <c r="A12" s="98" t="s">
        <v>0</v>
      </c>
      <c r="B12" s="99" t="s">
        <v>146</v>
      </c>
      <c r="C12" s="99" t="s">
        <v>151</v>
      </c>
    </row>
    <row r="13" spans="1:6" ht="25" x14ac:dyDescent="0.3">
      <c r="A13" s="98" t="s">
        <v>148</v>
      </c>
      <c r="B13" s="99" t="s">
        <v>147</v>
      </c>
      <c r="C13" s="99" t="s">
        <v>158</v>
      </c>
    </row>
    <row r="14" spans="1:6" x14ac:dyDescent="0.3">
      <c r="A14" s="98" t="s">
        <v>19</v>
      </c>
      <c r="B14" s="99" t="s">
        <v>146</v>
      </c>
      <c r="C14" s="99" t="s">
        <v>157</v>
      </c>
    </row>
    <row r="15" spans="1:6" ht="25" x14ac:dyDescent="0.3">
      <c r="A15" s="98" t="s">
        <v>88</v>
      </c>
      <c r="B15" s="99" t="s">
        <v>150</v>
      </c>
      <c r="C15" s="99" t="s">
        <v>156</v>
      </c>
    </row>
    <row r="16" spans="1:6" x14ac:dyDescent="0.3">
      <c r="A16" s="98" t="s">
        <v>27</v>
      </c>
      <c r="B16" s="99" t="s">
        <v>150</v>
      </c>
      <c r="C16" s="99" t="s">
        <v>154</v>
      </c>
    </row>
    <row r="17" spans="1:3" x14ac:dyDescent="0.3">
      <c r="A17" s="98" t="s">
        <v>61</v>
      </c>
      <c r="B17" s="99" t="s">
        <v>147</v>
      </c>
      <c r="C17" s="99" t="s">
        <v>155</v>
      </c>
    </row>
    <row r="18" spans="1:3" x14ac:dyDescent="0.3">
      <c r="A18" s="98" t="s">
        <v>63</v>
      </c>
      <c r="B18" s="99" t="s">
        <v>150</v>
      </c>
      <c r="C18" s="99" t="s">
        <v>154</v>
      </c>
    </row>
    <row r="19" spans="1:3" x14ac:dyDescent="0.3">
      <c r="A19" s="98" t="s">
        <v>64</v>
      </c>
      <c r="B19" s="99" t="s">
        <v>150</v>
      </c>
      <c r="C19" s="99" t="s">
        <v>154</v>
      </c>
    </row>
    <row r="20" spans="1:3" ht="25" x14ac:dyDescent="0.3">
      <c r="A20" s="98" t="s">
        <v>65</v>
      </c>
      <c r="B20" s="99" t="s">
        <v>147</v>
      </c>
      <c r="C20" s="99" t="s">
        <v>153</v>
      </c>
    </row>
  </sheetData>
  <mergeCells count="3">
    <mergeCell ref="A1:B1"/>
    <mergeCell ref="A4:A5"/>
    <mergeCell ref="B4:B5"/>
  </mergeCell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FF39F-8799-4678-AC59-D3B9EC57A2AE}">
  <sheetPr>
    <tabColor rgb="FFFFE5E5"/>
  </sheetPr>
  <dimension ref="A1:B19"/>
  <sheetViews>
    <sheetView showGridLines="0" tabSelected="1" showRuler="0" view="pageLayout" topLeftCell="A2" zoomScale="101" zoomScaleNormal="100" zoomScalePageLayoutView="101" workbookViewId="0">
      <selection activeCell="B19" sqref="B19"/>
    </sheetView>
  </sheetViews>
  <sheetFormatPr defaultRowHeight="14" x14ac:dyDescent="0.3"/>
  <cols>
    <col min="1" max="1" width="21.81640625" style="73" customWidth="1"/>
    <col min="2" max="2" width="99.1796875" style="11" customWidth="1"/>
    <col min="3" max="16384" width="8.7265625" style="11"/>
  </cols>
  <sheetData>
    <row r="1" spans="1:2" ht="29" customHeight="1" x14ac:dyDescent="0.5">
      <c r="A1" s="81" t="s">
        <v>159</v>
      </c>
      <c r="B1" s="69"/>
    </row>
    <row r="2" spans="1:2" ht="16" customHeight="1" x14ac:dyDescent="0.5">
      <c r="A2" s="70"/>
      <c r="B2" s="18"/>
    </row>
    <row r="3" spans="1:2" x14ac:dyDescent="0.3">
      <c r="A3" s="71"/>
      <c r="B3" s="3"/>
    </row>
    <row r="4" spans="1:2" x14ac:dyDescent="0.3">
      <c r="A4" s="85" t="s">
        <v>160</v>
      </c>
      <c r="B4" s="87" t="s">
        <v>185</v>
      </c>
    </row>
    <row r="5" spans="1:2" ht="25" x14ac:dyDescent="0.3">
      <c r="A5" s="85" t="s">
        <v>166</v>
      </c>
      <c r="B5" s="87" t="s">
        <v>178</v>
      </c>
    </row>
    <row r="6" spans="1:2" x14ac:dyDescent="0.3">
      <c r="A6" s="85" t="s">
        <v>179</v>
      </c>
      <c r="B6" s="87" t="s">
        <v>167</v>
      </c>
    </row>
    <row r="7" spans="1:2" x14ac:dyDescent="0.3">
      <c r="A7" s="89" t="s">
        <v>186</v>
      </c>
      <c r="B7" s="87" t="s">
        <v>168</v>
      </c>
    </row>
    <row r="8" spans="1:2" x14ac:dyDescent="0.3">
      <c r="A8" s="90"/>
      <c r="B8" s="87" t="s">
        <v>173</v>
      </c>
    </row>
    <row r="9" spans="1:2" x14ac:dyDescent="0.3">
      <c r="A9" s="90"/>
      <c r="B9" s="86" t="s">
        <v>169</v>
      </c>
    </row>
    <row r="10" spans="1:2" x14ac:dyDescent="0.3">
      <c r="A10" s="90"/>
      <c r="B10" s="86" t="s">
        <v>170</v>
      </c>
    </row>
    <row r="11" spans="1:2" x14ac:dyDescent="0.3">
      <c r="A11" s="91"/>
      <c r="B11" s="86" t="s">
        <v>171</v>
      </c>
    </row>
    <row r="12" spans="1:2" x14ac:dyDescent="0.3">
      <c r="A12" s="91"/>
      <c r="B12" s="86" t="s">
        <v>172</v>
      </c>
    </row>
    <row r="13" spans="1:2" ht="25" x14ac:dyDescent="0.3">
      <c r="A13" s="91"/>
      <c r="B13" s="86" t="s">
        <v>174</v>
      </c>
    </row>
    <row r="14" spans="1:2" ht="25" x14ac:dyDescent="0.3">
      <c r="A14" s="91"/>
      <c r="B14" s="86" t="s">
        <v>175</v>
      </c>
    </row>
    <row r="15" spans="1:2" ht="25" x14ac:dyDescent="0.3">
      <c r="A15" s="91"/>
      <c r="B15" s="86" t="s">
        <v>176</v>
      </c>
    </row>
    <row r="16" spans="1:2" x14ac:dyDescent="0.3">
      <c r="A16" s="91"/>
      <c r="B16" s="86" t="s">
        <v>177</v>
      </c>
    </row>
    <row r="17" spans="1:2" ht="26" x14ac:dyDescent="0.3">
      <c r="A17" s="92"/>
      <c r="B17" s="88" t="s">
        <v>180</v>
      </c>
    </row>
    <row r="19" spans="1:2" ht="8" customHeight="1" x14ac:dyDescent="0.4">
      <c r="A19" s="72"/>
      <c r="B19" s="19"/>
    </row>
  </sheetData>
  <mergeCells count="2">
    <mergeCell ref="A1:B1"/>
    <mergeCell ref="A7:A17"/>
  </mergeCell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8244-F770-401E-8F70-0877E5D99A60}">
  <sheetPr>
    <tabColor theme="7" tint="0.79998168889431442"/>
  </sheetPr>
  <dimension ref="A1:C23"/>
  <sheetViews>
    <sheetView showGridLines="0" showRowColHeaders="0" showRuler="0" showWhiteSpace="0" view="pageLayout" zoomScale="101" zoomScaleNormal="100" zoomScalePageLayoutView="101" workbookViewId="0"/>
  </sheetViews>
  <sheetFormatPr defaultRowHeight="14" x14ac:dyDescent="0.3"/>
  <cols>
    <col min="1" max="1" width="72.36328125" style="11" customWidth="1"/>
    <col min="2" max="2" width="7.26953125" style="11" customWidth="1"/>
    <col min="3" max="3" width="42.36328125" style="11" customWidth="1"/>
    <col min="4" max="16384" width="8.7265625" style="11"/>
  </cols>
  <sheetData>
    <row r="1" spans="1:3" ht="25" x14ac:dyDescent="0.5">
      <c r="A1" s="18" t="s">
        <v>52</v>
      </c>
    </row>
    <row r="2" spans="1:3" ht="16" customHeight="1" x14ac:dyDescent="0.5">
      <c r="A2" s="18"/>
    </row>
    <row r="3" spans="1:3" x14ac:dyDescent="0.3">
      <c r="A3" s="3" t="s">
        <v>1</v>
      </c>
      <c r="B3" s="24" t="s">
        <v>9</v>
      </c>
      <c r="C3" s="8" t="s">
        <v>8</v>
      </c>
    </row>
    <row r="4" spans="1:3" x14ac:dyDescent="0.3">
      <c r="A4" s="15" t="s">
        <v>58</v>
      </c>
      <c r="B4" s="25"/>
      <c r="C4" s="51" t="str">
        <f>IF(B4="No","Urgent action. Name DSL","")</f>
        <v/>
      </c>
    </row>
    <row r="5" spans="1:3" x14ac:dyDescent="0.3">
      <c r="A5" s="15" t="s">
        <v>53</v>
      </c>
      <c r="B5" s="25"/>
      <c r="C5" s="51" t="str">
        <f>IF(B5="No","Urgent action. Name Deputy.","")</f>
        <v/>
      </c>
    </row>
    <row r="6" spans="1:3" x14ac:dyDescent="0.3">
      <c r="A6" s="15" t="s">
        <v>54</v>
      </c>
      <c r="B6" s="25"/>
      <c r="C6" s="51" t="str">
        <f>IF(B6="No","Urgent action. Name link governor.","")</f>
        <v/>
      </c>
    </row>
    <row r="7" spans="1:3" x14ac:dyDescent="0.3">
      <c r="A7" s="15" t="s">
        <v>56</v>
      </c>
      <c r="B7" s="25"/>
      <c r="C7" s="51" t="str">
        <f>IF(B7="No","Ensure staff know safeguarding team","")</f>
        <v/>
      </c>
    </row>
    <row r="8" spans="1:3" x14ac:dyDescent="0.3">
      <c r="A8" s="15" t="s">
        <v>57</v>
      </c>
      <c r="B8" s="25"/>
      <c r="C8" s="51" t="str">
        <f>IF(B8="No","Ensure children know safeguarding team","")</f>
        <v/>
      </c>
    </row>
    <row r="9" spans="1:3" x14ac:dyDescent="0.3">
      <c r="B9" s="26"/>
    </row>
    <row r="10" spans="1:3" ht="18" x14ac:dyDescent="0.4">
      <c r="A10" s="19" t="s">
        <v>45</v>
      </c>
      <c r="B10" s="26"/>
    </row>
    <row r="11" spans="1:3" ht="8" customHeight="1" x14ac:dyDescent="0.4">
      <c r="A11" s="19"/>
      <c r="B11" s="27"/>
      <c r="C11" s="5"/>
    </row>
    <row r="12" spans="1:3" x14ac:dyDescent="0.3">
      <c r="A12" s="3" t="s">
        <v>1</v>
      </c>
      <c r="B12" s="24" t="s">
        <v>9</v>
      </c>
      <c r="C12" s="8" t="s">
        <v>8</v>
      </c>
    </row>
    <row r="13" spans="1:3" x14ac:dyDescent="0.3">
      <c r="A13" s="15" t="s">
        <v>49</v>
      </c>
      <c r="B13" s="25"/>
      <c r="C13" s="51" t="str">
        <f>IF(B13="No","Refresh DSL training.","")</f>
        <v/>
      </c>
    </row>
    <row r="14" spans="1:3" x14ac:dyDescent="0.3">
      <c r="A14" s="15" t="s">
        <v>51</v>
      </c>
      <c r="B14" s="25"/>
      <c r="C14" s="51" t="str">
        <f>IF(B14="No","Ensure Safer Recruitment training in place","")</f>
        <v/>
      </c>
    </row>
    <row r="15" spans="1:3" x14ac:dyDescent="0.3">
      <c r="A15" s="15" t="s">
        <v>48</v>
      </c>
      <c r="B15" s="25"/>
      <c r="C15" s="51" t="str">
        <f>IF(B15="No","Ensure team keeps up to date with developments","")</f>
        <v/>
      </c>
    </row>
    <row r="16" spans="1:3" x14ac:dyDescent="0.3">
      <c r="A16" s="15" t="s">
        <v>46</v>
      </c>
      <c r="B16" s="25"/>
      <c r="C16" s="51" t="str">
        <f>IF(B16="No","Ensure safeguarding induction programme is in place","")</f>
        <v/>
      </c>
    </row>
    <row r="17" spans="1:3" ht="15" customHeight="1" x14ac:dyDescent="0.3">
      <c r="A17" s="15" t="s">
        <v>47</v>
      </c>
      <c r="B17" s="25"/>
      <c r="C17" s="53" t="str">
        <f>IF(B17="No","Ensure regular safeguarding training in place for all members of staff","")</f>
        <v/>
      </c>
    </row>
    <row r="18" spans="1:3" x14ac:dyDescent="0.3">
      <c r="A18" s="15" t="s">
        <v>50</v>
      </c>
      <c r="B18" s="25"/>
      <c r="C18" s="52" t="str">
        <f>IF(B18="No","Ensure regular safeguarding training in place for all members of staff","")</f>
        <v/>
      </c>
    </row>
    <row r="19" spans="1:3" x14ac:dyDescent="0.3">
      <c r="A19" s="15" t="s">
        <v>55</v>
      </c>
      <c r="B19" s="25"/>
      <c r="C19" s="51" t="str">
        <f>IF(B19="No","Update Governor training","")</f>
        <v/>
      </c>
    </row>
    <row r="21" spans="1:3" x14ac:dyDescent="0.3">
      <c r="C21" s="32" t="s">
        <v>128</v>
      </c>
    </row>
    <row r="22" spans="1:3" x14ac:dyDescent="0.3">
      <c r="C22" s="30">
        <f>(COUNTIF(B4:B87,"Yes"))</f>
        <v>0</v>
      </c>
    </row>
    <row r="23" spans="1:3" x14ac:dyDescent="0.3">
      <c r="A23" s="29"/>
      <c r="C23" s="31">
        <f>C22/12</f>
        <v>0</v>
      </c>
    </row>
  </sheetData>
  <conditionalFormatting sqref="B11:B19 B4:B8">
    <cfRule type="containsText" dxfId="23" priority="3" operator="containsText" text="Yes">
      <formula>NOT(ISERROR(SEARCH("Yes",B4)))</formula>
    </cfRule>
    <cfRule type="containsText" dxfId="22" priority="4" operator="containsText" text="No">
      <formula>NOT(ISERROR(SEARCH("No",B4)))</formula>
    </cfRule>
  </conditionalFormatting>
  <dataValidations count="1">
    <dataValidation type="list" allowBlank="1" showInputMessage="1" showErrorMessage="1" sqref="B4:B8 B11 B13:B19" xr:uid="{3049B218-1FD9-4EA1-9D28-01235D5DA860}">
      <formula1>"Yes, No"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9995-C57A-4FB3-9425-C5F6365A75E3}">
  <sheetPr>
    <tabColor theme="7" tint="0.79998168889431442"/>
  </sheetPr>
  <dimension ref="A1:K55"/>
  <sheetViews>
    <sheetView showGridLines="0" showRowColHeaders="0" showRuler="0" view="pageLayout" zoomScaleNormal="100" workbookViewId="0">
      <selection activeCell="B6" sqref="B6"/>
    </sheetView>
  </sheetViews>
  <sheetFormatPr defaultRowHeight="14" x14ac:dyDescent="0.3"/>
  <cols>
    <col min="1" max="1" width="70.08984375" style="11" customWidth="1"/>
    <col min="2" max="2" width="7.453125" style="11" customWidth="1"/>
    <col min="3" max="3" width="43.90625" style="11" customWidth="1"/>
    <col min="4" max="16384" width="8.7265625" style="11"/>
  </cols>
  <sheetData>
    <row r="1" spans="1:11" ht="25" x14ac:dyDescent="0.5">
      <c r="A1" s="18" t="s">
        <v>44</v>
      </c>
    </row>
    <row r="3" spans="1:11" ht="18" x14ac:dyDescent="0.4">
      <c r="A3" s="19" t="s">
        <v>0</v>
      </c>
    </row>
    <row r="4" spans="1:11" ht="9" customHeight="1" x14ac:dyDescent="0.3"/>
    <row r="5" spans="1:11" s="20" customFormat="1" ht="20" customHeight="1" x14ac:dyDescent="0.35">
      <c r="A5" s="3" t="s">
        <v>1</v>
      </c>
      <c r="B5" s="28" t="s">
        <v>9</v>
      </c>
      <c r="C5" s="28" t="s">
        <v>8</v>
      </c>
    </row>
    <row r="6" spans="1:11" ht="14" customHeight="1" x14ac:dyDescent="0.3">
      <c r="A6" s="15" t="s">
        <v>2</v>
      </c>
      <c r="B6" s="25"/>
      <c r="C6" s="54" t="str">
        <f>IF(B6="No", "Update Child Protection Policy","")</f>
        <v/>
      </c>
    </row>
    <row r="7" spans="1:11" x14ac:dyDescent="0.3">
      <c r="A7" s="15" t="s">
        <v>4</v>
      </c>
      <c r="B7" s="25"/>
      <c r="C7" s="54" t="str">
        <f>IF(B7="No", "Publish Child Protection Policy on website","")</f>
        <v/>
      </c>
    </row>
    <row r="8" spans="1:11" x14ac:dyDescent="0.3">
      <c r="A8" s="15" t="s">
        <v>5</v>
      </c>
      <c r="B8" s="25"/>
      <c r="C8" s="54" t="str">
        <f>IF(B8="No", "Share Child Protection Policy with staff","")</f>
        <v/>
      </c>
    </row>
    <row r="9" spans="1:11" x14ac:dyDescent="0.3">
      <c r="A9" s="15" t="s">
        <v>6</v>
      </c>
      <c r="B9" s="25"/>
      <c r="C9" s="54" t="str">
        <f>IF(B9="No", "Share Child Protection Policy with staff","")</f>
        <v/>
      </c>
    </row>
    <row r="10" spans="1:11" x14ac:dyDescent="0.3">
      <c r="A10" s="15" t="s">
        <v>3</v>
      </c>
      <c r="B10" s="25"/>
      <c r="C10" s="54" t="str">
        <f>IF(B10="No", "Ensure staff are familiar with Child Protection Policy","")</f>
        <v/>
      </c>
    </row>
    <row r="11" spans="1:11" x14ac:dyDescent="0.3">
      <c r="A11" s="15" t="s">
        <v>7</v>
      </c>
      <c r="B11" s="25"/>
      <c r="C11" s="54" t="str">
        <f>IF(B11="No", "Ensure Child Protection Policy is enacted in practice","")</f>
        <v/>
      </c>
    </row>
    <row r="12" spans="1:11" x14ac:dyDescent="0.3">
      <c r="A12" s="14"/>
      <c r="B12" s="27"/>
      <c r="C12" s="21"/>
    </row>
    <row r="13" spans="1:11" ht="31.5" customHeight="1" x14ac:dyDescent="0.3">
      <c r="A13" s="14"/>
      <c r="B13" s="27"/>
      <c r="C13" s="21"/>
    </row>
    <row r="14" spans="1:11" ht="18" x14ac:dyDescent="0.4">
      <c r="A14" s="19" t="s">
        <v>42</v>
      </c>
      <c r="B14" s="27"/>
      <c r="C14" s="5"/>
      <c r="D14" s="6"/>
      <c r="E14" s="63"/>
      <c r="F14" s="63"/>
      <c r="G14" s="63"/>
      <c r="H14" s="63"/>
      <c r="I14" s="63"/>
      <c r="J14" s="63"/>
      <c r="K14" s="63"/>
    </row>
    <row r="15" spans="1:11" ht="7" customHeight="1" x14ac:dyDescent="0.4">
      <c r="A15" s="19"/>
      <c r="B15" s="27"/>
      <c r="C15" s="5"/>
      <c r="D15" s="6"/>
      <c r="E15" s="63"/>
      <c r="F15" s="63"/>
      <c r="G15" s="63"/>
      <c r="H15" s="63"/>
      <c r="I15" s="63"/>
      <c r="J15" s="63"/>
      <c r="K15" s="63"/>
    </row>
    <row r="16" spans="1:11" ht="20" customHeight="1" x14ac:dyDescent="0.3">
      <c r="A16" s="3" t="s">
        <v>1</v>
      </c>
      <c r="B16" s="24" t="s">
        <v>9</v>
      </c>
      <c r="C16" s="8" t="s">
        <v>8</v>
      </c>
      <c r="D16" s="7"/>
      <c r="E16" s="63"/>
      <c r="F16" s="63"/>
      <c r="G16" s="63"/>
      <c r="H16" s="63"/>
      <c r="I16" s="63"/>
      <c r="J16" s="63"/>
      <c r="K16" s="63"/>
    </row>
    <row r="17" spans="1:3" x14ac:dyDescent="0.3">
      <c r="A17" s="15" t="s">
        <v>33</v>
      </c>
      <c r="B17" s="25"/>
      <c r="C17" s="54" t="str">
        <f>IF(B17="No","Ensure SCR is accurate and complete at all times","")</f>
        <v/>
      </c>
    </row>
    <row r="18" spans="1:3" x14ac:dyDescent="0.3">
      <c r="A18" s="15" t="s">
        <v>34</v>
      </c>
      <c r="B18" s="25"/>
      <c r="C18" s="54" t="str">
        <f t="shared" ref="C18:C26" si="0">IF(B18="No","Ensure SCR is accurate and complete at all times","")</f>
        <v/>
      </c>
    </row>
    <row r="19" spans="1:3" x14ac:dyDescent="0.3">
      <c r="A19" s="15" t="s">
        <v>35</v>
      </c>
      <c r="B19" s="25"/>
      <c r="C19" s="54" t="str">
        <f t="shared" si="0"/>
        <v/>
      </c>
    </row>
    <row r="20" spans="1:3" x14ac:dyDescent="0.3">
      <c r="A20" s="15" t="s">
        <v>36</v>
      </c>
      <c r="B20" s="25"/>
      <c r="C20" s="54" t="str">
        <f t="shared" si="0"/>
        <v/>
      </c>
    </row>
    <row r="21" spans="1:3" x14ac:dyDescent="0.3">
      <c r="A21" s="15" t="s">
        <v>37</v>
      </c>
      <c r="B21" s="25"/>
      <c r="C21" s="54" t="str">
        <f t="shared" si="0"/>
        <v/>
      </c>
    </row>
    <row r="22" spans="1:3" x14ac:dyDescent="0.3">
      <c r="A22" s="15" t="s">
        <v>38</v>
      </c>
      <c r="B22" s="25"/>
      <c r="C22" s="54" t="str">
        <f t="shared" si="0"/>
        <v/>
      </c>
    </row>
    <row r="23" spans="1:3" x14ac:dyDescent="0.3">
      <c r="A23" s="15" t="s">
        <v>39</v>
      </c>
      <c r="B23" s="25"/>
      <c r="C23" s="54" t="str">
        <f t="shared" si="0"/>
        <v/>
      </c>
    </row>
    <row r="24" spans="1:3" x14ac:dyDescent="0.3">
      <c r="A24" s="15" t="s">
        <v>40</v>
      </c>
      <c r="B24" s="25"/>
      <c r="C24" s="54" t="str">
        <f t="shared" si="0"/>
        <v/>
      </c>
    </row>
    <row r="25" spans="1:3" x14ac:dyDescent="0.3">
      <c r="A25" s="15" t="s">
        <v>32</v>
      </c>
      <c r="B25" s="25"/>
      <c r="C25" s="54" t="str">
        <f t="shared" si="0"/>
        <v/>
      </c>
    </row>
    <row r="26" spans="1:3" x14ac:dyDescent="0.3">
      <c r="A26" s="15" t="s">
        <v>41</v>
      </c>
      <c r="B26" s="25"/>
      <c r="C26" s="54" t="str">
        <f t="shared" si="0"/>
        <v/>
      </c>
    </row>
    <row r="27" spans="1:3" x14ac:dyDescent="0.3">
      <c r="A27" s="15" t="s">
        <v>43</v>
      </c>
      <c r="B27" s="25"/>
      <c r="C27" s="54" t="str">
        <f>IF(B27="No","Ensure safer recruitment practice is in place","")</f>
        <v/>
      </c>
    </row>
    <row r="28" spans="1:3" ht="63" customHeight="1" x14ac:dyDescent="0.3"/>
    <row r="29" spans="1:3" ht="18" x14ac:dyDescent="0.4">
      <c r="A29" s="19" t="s">
        <v>19</v>
      </c>
    </row>
    <row r="30" spans="1:3" ht="9.5" customHeight="1" x14ac:dyDescent="0.3"/>
    <row r="31" spans="1:3" ht="28" customHeight="1" x14ac:dyDescent="0.3">
      <c r="A31" s="3" t="s">
        <v>31</v>
      </c>
      <c r="B31" s="8" t="s">
        <v>9</v>
      </c>
      <c r="C31" s="4" t="s">
        <v>8</v>
      </c>
    </row>
    <row r="32" spans="1:3" x14ac:dyDescent="0.3">
      <c r="A32" s="2" t="s">
        <v>10</v>
      </c>
      <c r="B32" s="57"/>
      <c r="C32" s="1" t="str">
        <f>IF(B32="No", "Update document", "")</f>
        <v/>
      </c>
    </row>
    <row r="33" spans="1:3" x14ac:dyDescent="0.3">
      <c r="A33" s="2" t="s">
        <v>11</v>
      </c>
      <c r="B33" s="58"/>
      <c r="C33" s="1" t="str">
        <f t="shared" ref="C33:C51" si="1">IF(B33="No", "Update document", "")</f>
        <v/>
      </c>
    </row>
    <row r="34" spans="1:3" x14ac:dyDescent="0.3">
      <c r="A34" s="2" t="s">
        <v>12</v>
      </c>
      <c r="B34" s="58"/>
      <c r="C34" s="1" t="str">
        <f t="shared" si="1"/>
        <v/>
      </c>
    </row>
    <row r="35" spans="1:3" x14ac:dyDescent="0.3">
      <c r="A35" s="2" t="s">
        <v>13</v>
      </c>
      <c r="B35" s="58"/>
      <c r="C35" s="1" t="str">
        <f t="shared" si="1"/>
        <v/>
      </c>
    </row>
    <row r="36" spans="1:3" x14ac:dyDescent="0.3">
      <c r="A36" s="2" t="s">
        <v>14</v>
      </c>
      <c r="B36" s="58"/>
      <c r="C36" s="1" t="str">
        <f t="shared" si="1"/>
        <v/>
      </c>
    </row>
    <row r="37" spans="1:3" x14ac:dyDescent="0.3">
      <c r="A37" s="2" t="s">
        <v>15</v>
      </c>
      <c r="B37" s="58"/>
      <c r="C37" s="1" t="str">
        <f t="shared" si="1"/>
        <v/>
      </c>
    </row>
    <row r="38" spans="1:3" x14ac:dyDescent="0.3">
      <c r="A38" s="2" t="s">
        <v>16</v>
      </c>
      <c r="B38" s="58"/>
      <c r="C38" s="1" t="str">
        <f t="shared" si="1"/>
        <v/>
      </c>
    </row>
    <row r="39" spans="1:3" x14ac:dyDescent="0.3">
      <c r="A39" s="2" t="s">
        <v>17</v>
      </c>
      <c r="B39" s="58"/>
      <c r="C39" s="1" t="str">
        <f t="shared" si="1"/>
        <v/>
      </c>
    </row>
    <row r="40" spans="1:3" x14ac:dyDescent="0.3">
      <c r="A40" s="9" t="s">
        <v>18</v>
      </c>
      <c r="B40" s="59"/>
      <c r="C40" s="1" t="str">
        <f t="shared" si="1"/>
        <v/>
      </c>
    </row>
    <row r="41" spans="1:3" x14ac:dyDescent="0.3">
      <c r="A41" s="2" t="s">
        <v>20</v>
      </c>
      <c r="B41" s="56"/>
      <c r="C41" s="1" t="str">
        <f t="shared" si="1"/>
        <v/>
      </c>
    </row>
    <row r="42" spans="1:3" x14ac:dyDescent="0.3">
      <c r="A42" s="2" t="s">
        <v>21</v>
      </c>
      <c r="B42" s="56"/>
      <c r="C42" s="1" t="str">
        <f t="shared" si="1"/>
        <v/>
      </c>
    </row>
    <row r="43" spans="1:3" x14ac:dyDescent="0.3">
      <c r="A43" s="2" t="s">
        <v>22</v>
      </c>
      <c r="B43" s="56"/>
      <c r="C43" s="1" t="str">
        <f t="shared" si="1"/>
        <v/>
      </c>
    </row>
    <row r="44" spans="1:3" x14ac:dyDescent="0.3">
      <c r="A44" s="2" t="s">
        <v>23</v>
      </c>
      <c r="B44" s="56"/>
      <c r="C44" s="1" t="str">
        <f t="shared" si="1"/>
        <v/>
      </c>
    </row>
    <row r="45" spans="1:3" x14ac:dyDescent="0.3">
      <c r="A45" s="9" t="s">
        <v>24</v>
      </c>
      <c r="B45" s="56"/>
      <c r="C45" s="1" t="str">
        <f t="shared" si="1"/>
        <v/>
      </c>
    </row>
    <row r="46" spans="1:3" x14ac:dyDescent="0.3">
      <c r="A46" s="2" t="s">
        <v>25</v>
      </c>
      <c r="B46" s="56"/>
      <c r="C46" s="1" t="str">
        <f t="shared" si="1"/>
        <v/>
      </c>
    </row>
    <row r="47" spans="1:3" x14ac:dyDescent="0.3">
      <c r="A47" s="2" t="s">
        <v>26</v>
      </c>
      <c r="B47" s="56"/>
      <c r="C47" s="1" t="str">
        <f t="shared" si="1"/>
        <v/>
      </c>
    </row>
    <row r="48" spans="1:3" x14ac:dyDescent="0.3">
      <c r="A48" s="2" t="s">
        <v>27</v>
      </c>
      <c r="B48" s="56"/>
      <c r="C48" s="1" t="str">
        <f t="shared" si="1"/>
        <v/>
      </c>
    </row>
    <row r="49" spans="1:3" x14ac:dyDescent="0.3">
      <c r="A49" s="2" t="s">
        <v>28</v>
      </c>
      <c r="B49" s="56"/>
      <c r="C49" s="1" t="str">
        <f t="shared" si="1"/>
        <v/>
      </c>
    </row>
    <row r="50" spans="1:3" x14ac:dyDescent="0.3">
      <c r="A50" s="2" t="s">
        <v>29</v>
      </c>
      <c r="B50" s="56"/>
      <c r="C50" s="1" t="str">
        <f t="shared" si="1"/>
        <v/>
      </c>
    </row>
    <row r="51" spans="1:3" x14ac:dyDescent="0.3">
      <c r="A51" s="9" t="s">
        <v>30</v>
      </c>
      <c r="B51" s="56"/>
      <c r="C51" s="1" t="str">
        <f t="shared" si="1"/>
        <v/>
      </c>
    </row>
    <row r="52" spans="1:3" x14ac:dyDescent="0.3">
      <c r="A52" s="10"/>
    </row>
    <row r="53" spans="1:3" x14ac:dyDescent="0.3">
      <c r="A53" s="10"/>
      <c r="C53" s="32" t="s">
        <v>129</v>
      </c>
    </row>
    <row r="54" spans="1:3" x14ac:dyDescent="0.3">
      <c r="C54" s="30">
        <f>(COUNTIF(B2:B87,"Yes"))</f>
        <v>0</v>
      </c>
    </row>
    <row r="55" spans="1:3" x14ac:dyDescent="0.3">
      <c r="C55" s="31">
        <f>C54/36</f>
        <v>0</v>
      </c>
    </row>
  </sheetData>
  <mergeCells count="7">
    <mergeCell ref="I14:I16"/>
    <mergeCell ref="J14:J16"/>
    <mergeCell ref="K14:K16"/>
    <mergeCell ref="E14:E16"/>
    <mergeCell ref="F14:F16"/>
    <mergeCell ref="G14:G16"/>
    <mergeCell ref="H14:H16"/>
  </mergeCells>
  <conditionalFormatting sqref="B6:B204">
    <cfRule type="containsText" dxfId="21" priority="2" operator="containsText" text="Yes">
      <formula>NOT(ISERROR(SEARCH("Yes",B6)))</formula>
    </cfRule>
    <cfRule type="containsText" dxfId="20" priority="3" operator="containsText" text="No">
      <formula>NOT(ISERROR(SEARCH("No",B6)))</formula>
    </cfRule>
  </conditionalFormatting>
  <dataValidations count="1">
    <dataValidation type="list" allowBlank="1" showInputMessage="1" showErrorMessage="1" sqref="B32:B53 B17:B27 B6:B11" xr:uid="{44B6FC70-7335-467A-90F6-773BBDD94C6E}">
      <formula1>"Yes, No"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E9D2-8654-4299-B2C6-3A87ABF1D812}">
  <sheetPr>
    <tabColor theme="7" tint="0.79998168889431442"/>
  </sheetPr>
  <dimension ref="A1:J28"/>
  <sheetViews>
    <sheetView showGridLines="0" showRowColHeaders="0" showRuler="0" view="pageLayout" topLeftCell="A8" zoomScaleNormal="100" workbookViewId="0">
      <selection activeCell="A26" sqref="A26"/>
    </sheetView>
  </sheetViews>
  <sheetFormatPr defaultRowHeight="14" x14ac:dyDescent="0.3"/>
  <cols>
    <col min="1" max="1" width="72.453125" style="11" customWidth="1"/>
    <col min="2" max="2" width="7.36328125" style="11" customWidth="1"/>
    <col min="3" max="3" width="41.54296875" style="11" customWidth="1"/>
    <col min="4" max="16384" width="8.7265625" style="11"/>
  </cols>
  <sheetData>
    <row r="1" spans="1:10" ht="25" x14ac:dyDescent="0.5">
      <c r="A1" s="18" t="s">
        <v>59</v>
      </c>
    </row>
    <row r="2" spans="1:10" ht="7.5" customHeight="1" x14ac:dyDescent="0.3"/>
    <row r="3" spans="1:10" ht="17.5" customHeight="1" x14ac:dyDescent="0.4">
      <c r="A3" s="19" t="s">
        <v>88</v>
      </c>
    </row>
    <row r="4" spans="1:10" ht="8.5" customHeight="1" x14ac:dyDescent="0.4">
      <c r="A4" s="19"/>
      <c r="B4" s="14"/>
      <c r="C4" s="5"/>
      <c r="E4" s="5"/>
      <c r="F4" s="6"/>
      <c r="G4" s="6"/>
      <c r="H4" s="6"/>
      <c r="I4" s="6"/>
    </row>
    <row r="5" spans="1:10" x14ac:dyDescent="0.3">
      <c r="A5" s="3" t="s">
        <v>1</v>
      </c>
      <c r="B5" s="24" t="s">
        <v>9</v>
      </c>
      <c r="C5" s="8" t="s">
        <v>8</v>
      </c>
    </row>
    <row r="6" spans="1:10" x14ac:dyDescent="0.3">
      <c r="A6" s="15" t="s">
        <v>83</v>
      </c>
      <c r="B6" s="25"/>
      <c r="C6" s="54" t="str">
        <f>IF(B6="No","Ensure effective logging system in place","")</f>
        <v/>
      </c>
    </row>
    <row r="7" spans="1:10" x14ac:dyDescent="0.3">
      <c r="A7" s="15" t="s">
        <v>84</v>
      </c>
      <c r="B7" s="25"/>
      <c r="C7" s="54" t="str">
        <f>IF(B7="No","Ensure log is regularly updated","")</f>
        <v/>
      </c>
    </row>
    <row r="8" spans="1:10" x14ac:dyDescent="0.3">
      <c r="A8" s="15" t="s">
        <v>126</v>
      </c>
      <c r="B8" s="25"/>
      <c r="C8" s="54" t="str">
        <f>IF(B8="No","Ensure log is regularly monitored","")</f>
        <v/>
      </c>
    </row>
    <row r="9" spans="1:10" x14ac:dyDescent="0.3">
      <c r="A9" s="15" t="s">
        <v>85</v>
      </c>
      <c r="B9" s="25"/>
      <c r="C9" s="54" t="str">
        <f>IF(B9="No","Ensure staff familiar with logging system","")</f>
        <v/>
      </c>
    </row>
    <row r="10" spans="1:10" x14ac:dyDescent="0.3">
      <c r="A10" s="15" t="s">
        <v>87</v>
      </c>
      <c r="B10" s="25"/>
      <c r="C10" s="54" t="str">
        <f>IF(B10="No","Ensure effective low level concerns system in place","")</f>
        <v/>
      </c>
    </row>
    <row r="11" spans="1:10" ht="25.5" x14ac:dyDescent="0.3">
      <c r="A11" s="15" t="s">
        <v>86</v>
      </c>
      <c r="B11" s="25"/>
      <c r="C11" s="54" t="str">
        <f>IF(B11="No","Ensure effective system in place for managing serious concerns","")</f>
        <v/>
      </c>
    </row>
    <row r="12" spans="1:10" x14ac:dyDescent="0.3">
      <c r="B12" s="26"/>
    </row>
    <row r="13" spans="1:10" ht="22" customHeight="1" x14ac:dyDescent="0.4">
      <c r="A13" s="19" t="s">
        <v>27</v>
      </c>
      <c r="B13" s="26"/>
    </row>
    <row r="14" spans="1:10" ht="6.5" customHeight="1" x14ac:dyDescent="0.3">
      <c r="B14" s="26"/>
      <c r="E14" s="12"/>
      <c r="F14" s="13"/>
      <c r="G14" s="13"/>
      <c r="H14" s="13"/>
      <c r="I14" s="13"/>
      <c r="J14" s="13"/>
    </row>
    <row r="15" spans="1:10" x14ac:dyDescent="0.3">
      <c r="A15" s="3" t="s">
        <v>1</v>
      </c>
      <c r="B15" s="24" t="s">
        <v>9</v>
      </c>
      <c r="C15" s="8" t="s">
        <v>8</v>
      </c>
    </row>
    <row r="16" spans="1:10" x14ac:dyDescent="0.3">
      <c r="A16" s="15" t="s">
        <v>90</v>
      </c>
      <c r="B16" s="25"/>
      <c r="C16" s="54" t="str">
        <f>IF(B16="No","Ensure effective system in place for health and safety concerns","")</f>
        <v/>
      </c>
    </row>
    <row r="17" spans="1:3" x14ac:dyDescent="0.3">
      <c r="A17" s="15" t="s">
        <v>89</v>
      </c>
      <c r="B17" s="25"/>
      <c r="C17" s="54" t="str">
        <f>IF(B17="No","Ensure effective First Aid system in place","")</f>
        <v/>
      </c>
    </row>
    <row r="18" spans="1:3" x14ac:dyDescent="0.3">
      <c r="A18" s="15" t="s">
        <v>117</v>
      </c>
      <c r="B18" s="25"/>
      <c r="C18" s="54" t="str">
        <f>IF(B18="No","Ensure effective allewrgy and asthma system in place","")</f>
        <v/>
      </c>
    </row>
    <row r="19" spans="1:3" x14ac:dyDescent="0.3">
      <c r="A19" s="15" t="s">
        <v>91</v>
      </c>
      <c r="B19" s="25"/>
      <c r="C19" s="54" t="str">
        <f t="shared" ref="C19" si="0">IF(B19="No","Ensure effective system in place","")</f>
        <v/>
      </c>
    </row>
    <row r="20" spans="1:3" x14ac:dyDescent="0.3">
      <c r="A20" s="15" t="s">
        <v>92</v>
      </c>
      <c r="B20" s="25"/>
      <c r="C20" s="54" t="str">
        <f>IF(B20="No","Ensure effective risk assessment system in place","")</f>
        <v/>
      </c>
    </row>
    <row r="21" spans="1:3" x14ac:dyDescent="0.3">
      <c r="A21" s="15" t="s">
        <v>93</v>
      </c>
      <c r="B21" s="25"/>
      <c r="C21" s="54" t="str">
        <f>IF(B21="No","Ensure effective risk assessment system in place","")</f>
        <v/>
      </c>
    </row>
    <row r="22" spans="1:3" x14ac:dyDescent="0.3">
      <c r="A22" s="15" t="s">
        <v>138</v>
      </c>
      <c r="B22" s="25"/>
      <c r="C22" s="54" t="str">
        <f>IF(B22="No","Ensure effective risk assessment system in place","")</f>
        <v/>
      </c>
    </row>
    <row r="23" spans="1:3" x14ac:dyDescent="0.3">
      <c r="A23" s="15" t="s">
        <v>118</v>
      </c>
      <c r="B23" s="25"/>
      <c r="C23" s="54" t="str">
        <f>IF(B23="No","Review playground supervision","")</f>
        <v/>
      </c>
    </row>
    <row r="24" spans="1:3" x14ac:dyDescent="0.3">
      <c r="A24" s="15" t="s">
        <v>120</v>
      </c>
      <c r="B24" s="25"/>
      <c r="C24" s="54" t="str">
        <f>IF(B24="No","Review EYFS ratios","")</f>
        <v/>
      </c>
    </row>
    <row r="26" spans="1:3" x14ac:dyDescent="0.3">
      <c r="C26" s="32" t="s">
        <v>132</v>
      </c>
    </row>
    <row r="27" spans="1:3" x14ac:dyDescent="0.3">
      <c r="C27" s="30">
        <f>(COUNTIF(B2:B88,"Yes"))</f>
        <v>0</v>
      </c>
    </row>
    <row r="28" spans="1:3" x14ac:dyDescent="0.3">
      <c r="C28" s="31">
        <f>C27/14</f>
        <v>0</v>
      </c>
    </row>
  </sheetData>
  <conditionalFormatting sqref="B6:B11">
    <cfRule type="containsText" dxfId="19" priority="3" operator="containsText" text="Yes">
      <formula>NOT(ISERROR(SEARCH("Yes",B6)))</formula>
    </cfRule>
    <cfRule type="containsText" dxfId="18" priority="4" operator="containsText" text="No">
      <formula>NOT(ISERROR(SEARCH("No",B6)))</formula>
    </cfRule>
  </conditionalFormatting>
  <conditionalFormatting sqref="B16:B24">
    <cfRule type="containsText" dxfId="17" priority="1" operator="containsText" text="Yes">
      <formula>NOT(ISERROR(SEARCH("Yes",B16)))</formula>
    </cfRule>
    <cfRule type="containsText" dxfId="16" priority="2" operator="containsText" text="No">
      <formula>NOT(ISERROR(SEARCH("No",B16)))</formula>
    </cfRule>
  </conditionalFormatting>
  <dataValidations count="2">
    <dataValidation type="list" allowBlank="1" showInputMessage="1" showErrorMessage="1" sqref="B4 B6:B11 B16:B23" xr:uid="{B12FD46A-2C9D-48ED-9434-1CFED6BA9DCA}">
      <formula1>"Yes, No"</formula1>
    </dataValidation>
    <dataValidation type="list" allowBlank="1" showInputMessage="1" showErrorMessage="1" sqref="B24" xr:uid="{92085B4E-D667-48FD-ADDF-17F0BC99F614}">
      <formula1>"Yes, No, N/A"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6F35-069A-4A8F-814E-B9DCA06F1729}">
  <sheetPr>
    <tabColor theme="7" tint="0.79998168889431442"/>
  </sheetPr>
  <dimension ref="A1:J34"/>
  <sheetViews>
    <sheetView showGridLines="0" showRowColHeaders="0" showRuler="0" view="pageLayout" topLeftCell="A4" zoomScaleNormal="100" workbookViewId="0"/>
  </sheetViews>
  <sheetFormatPr defaultRowHeight="14" x14ac:dyDescent="0.3"/>
  <cols>
    <col min="1" max="1" width="72.26953125" style="11" customWidth="1"/>
    <col min="2" max="2" width="7.36328125" style="11" customWidth="1"/>
    <col min="3" max="3" width="41.36328125" style="11" customWidth="1"/>
    <col min="4" max="16384" width="8.7265625" style="11"/>
  </cols>
  <sheetData>
    <row r="1" spans="1:10" ht="25" x14ac:dyDescent="0.5">
      <c r="A1" s="18" t="s">
        <v>60</v>
      </c>
    </row>
    <row r="2" spans="1:10" ht="7.5" customHeight="1" x14ac:dyDescent="0.3"/>
    <row r="3" spans="1:10" ht="22" customHeight="1" x14ac:dyDescent="0.4">
      <c r="A3" s="19" t="s">
        <v>61</v>
      </c>
      <c r="E3" s="64"/>
      <c r="F3" s="13"/>
      <c r="G3" s="65"/>
      <c r="H3" s="65"/>
      <c r="I3" s="65"/>
      <c r="J3" s="65"/>
    </row>
    <row r="4" spans="1:10" ht="7.5" customHeight="1" x14ac:dyDescent="0.4">
      <c r="A4" s="19"/>
      <c r="B4" s="14"/>
      <c r="C4" s="5"/>
      <c r="E4" s="64"/>
      <c r="F4" s="13"/>
      <c r="G4" s="65"/>
      <c r="H4" s="65"/>
      <c r="I4" s="65"/>
      <c r="J4" s="65"/>
    </row>
    <row r="5" spans="1:10" x14ac:dyDescent="0.3">
      <c r="A5" s="3" t="s">
        <v>1</v>
      </c>
      <c r="B5" s="24" t="s">
        <v>9</v>
      </c>
      <c r="C5" s="8" t="s">
        <v>8</v>
      </c>
    </row>
    <row r="6" spans="1:10" x14ac:dyDescent="0.3">
      <c r="A6" s="15" t="s">
        <v>75</v>
      </c>
      <c r="B6" s="25"/>
      <c r="C6" s="55" t="str">
        <f>IF(B6="No", "Update and share Behaviour Policy","")</f>
        <v/>
      </c>
    </row>
    <row r="7" spans="1:10" x14ac:dyDescent="0.3">
      <c r="A7" s="15" t="s">
        <v>82</v>
      </c>
      <c r="B7" s="25"/>
      <c r="C7" s="55" t="str">
        <f>IF(B7="No", "Update and share Behaviour Policy","")</f>
        <v/>
      </c>
    </row>
    <row r="8" spans="1:10" x14ac:dyDescent="0.3">
      <c r="A8" s="15" t="s">
        <v>76</v>
      </c>
      <c r="B8" s="25"/>
      <c r="C8" s="55" t="str">
        <f>IF(B8="No", "Address policy and procedures for addressing sexual harassment","")</f>
        <v/>
      </c>
    </row>
    <row r="9" spans="1:10" ht="25.5" x14ac:dyDescent="0.3">
      <c r="A9" s="15" t="s">
        <v>77</v>
      </c>
      <c r="B9" s="25"/>
      <c r="C9" s="55" t="str">
        <f>IF(B9="No", "Address policy and procedures","")</f>
        <v/>
      </c>
    </row>
    <row r="10" spans="1:10" x14ac:dyDescent="0.3">
      <c r="A10" s="15" t="s">
        <v>81</v>
      </c>
      <c r="B10" s="25"/>
      <c r="C10" s="55" t="str">
        <f>IF(B10="No", "Address learning behaviours","")</f>
        <v/>
      </c>
    </row>
    <row r="11" spans="1:10" x14ac:dyDescent="0.3">
      <c r="A11" s="15" t="s">
        <v>72</v>
      </c>
      <c r="B11" s="25"/>
      <c r="C11" s="55" t="str">
        <f>IF(B11="No", "Address movement around the school","")</f>
        <v/>
      </c>
    </row>
    <row r="12" spans="1:10" x14ac:dyDescent="0.3">
      <c r="A12" s="15" t="s">
        <v>73</v>
      </c>
      <c r="B12" s="25"/>
      <c r="C12" s="55" t="str">
        <f>IF(B12="No", "Address playground behaviours","")</f>
        <v/>
      </c>
    </row>
    <row r="13" spans="1:10" x14ac:dyDescent="0.3">
      <c r="A13" s="15" t="s">
        <v>74</v>
      </c>
      <c r="B13" s="25"/>
      <c r="C13" s="55" t="str">
        <f>IF(B13="No", "Ensure negative behaviours are consistently logged and analysed","")</f>
        <v/>
      </c>
    </row>
    <row r="14" spans="1:10" x14ac:dyDescent="0.3">
      <c r="A14" s="15" t="s">
        <v>78</v>
      </c>
      <c r="B14" s="25"/>
      <c r="C14" s="55" t="str">
        <f>IF(B14="No", "Ensure behaviour is reported at each Governors Meeting","")</f>
        <v/>
      </c>
    </row>
    <row r="15" spans="1:10" ht="15" customHeight="1" x14ac:dyDescent="0.3">
      <c r="A15" s="15" t="s">
        <v>79</v>
      </c>
      <c r="B15" s="25"/>
      <c r="C15" s="55" t="str">
        <f>IF(B16="No", "Conduct research and address concerns regarding safety","")</f>
        <v/>
      </c>
    </row>
    <row r="16" spans="1:10" ht="15.5" customHeight="1" x14ac:dyDescent="0.3">
      <c r="A16" s="15" t="s">
        <v>80</v>
      </c>
      <c r="B16" s="25"/>
      <c r="C16" s="55" t="str">
        <f>IF(B16="No", "Conduct research and address concern regarding safety","")</f>
        <v/>
      </c>
    </row>
    <row r="17" spans="1:3" x14ac:dyDescent="0.3">
      <c r="A17" s="14"/>
    </row>
    <row r="18" spans="1:3" ht="4.5" customHeight="1" x14ac:dyDescent="0.3">
      <c r="A18" s="14"/>
    </row>
    <row r="19" spans="1:3" ht="18" x14ac:dyDescent="0.4">
      <c r="A19" s="19" t="s">
        <v>62</v>
      </c>
    </row>
    <row r="20" spans="1:3" ht="9" customHeight="1" x14ac:dyDescent="0.4">
      <c r="A20" s="19"/>
      <c r="B20" s="14"/>
      <c r="C20" s="5"/>
    </row>
    <row r="21" spans="1:3" x14ac:dyDescent="0.3">
      <c r="A21" s="3" t="s">
        <v>1</v>
      </c>
      <c r="B21" s="24" t="s">
        <v>9</v>
      </c>
      <c r="C21" s="8" t="s">
        <v>8</v>
      </c>
    </row>
    <row r="22" spans="1:3" x14ac:dyDescent="0.3">
      <c r="A22" s="15" t="s">
        <v>67</v>
      </c>
      <c r="B22" s="60"/>
      <c r="C22" s="54" t="str">
        <f>IF(AND(95&gt;B22,0&lt;B22),"Address attendance concern","")</f>
        <v/>
      </c>
    </row>
    <row r="23" spans="1:3" x14ac:dyDescent="0.3">
      <c r="A23" s="15" t="s">
        <v>69</v>
      </c>
      <c r="B23" s="60"/>
      <c r="C23" s="54" t="str">
        <f>IF(AND(95&gt;B23,0&lt;B23),"Address SEN attendance concern","")</f>
        <v/>
      </c>
    </row>
    <row r="24" spans="1:3" x14ac:dyDescent="0.3">
      <c r="A24" s="15" t="s">
        <v>119</v>
      </c>
      <c r="B24" s="25"/>
      <c r="C24" s="54" t="str">
        <f>IF(B24&gt;18, "Address PA Concern","" )</f>
        <v/>
      </c>
    </row>
    <row r="25" spans="1:3" x14ac:dyDescent="0.3">
      <c r="A25" s="15" t="s">
        <v>68</v>
      </c>
      <c r="B25" s="25"/>
      <c r="C25" s="54" t="str">
        <f>IF(B25="No", "Analyse attendance data by group at least termly","")</f>
        <v/>
      </c>
    </row>
    <row r="26" spans="1:3" x14ac:dyDescent="0.3">
      <c r="A26" s="15" t="s">
        <v>122</v>
      </c>
      <c r="B26" s="25"/>
      <c r="C26" s="54" t="str">
        <f>IF(B26="No", "Ensure full attendance report is presented to Governors annually","")</f>
        <v/>
      </c>
    </row>
    <row r="27" spans="1:3" x14ac:dyDescent="0.3">
      <c r="A27" s="15" t="s">
        <v>137</v>
      </c>
      <c r="B27" s="25"/>
      <c r="C27" s="54" t="str">
        <f>IF(B27="No","Address measures to improve attendance","")</f>
        <v/>
      </c>
    </row>
    <row r="28" spans="1:3" x14ac:dyDescent="0.3">
      <c r="A28" s="15" t="s">
        <v>121</v>
      </c>
      <c r="B28" s="25"/>
      <c r="C28" s="54" t="str">
        <f>IF(B28="No", "Address measures to improve attendance of vulnerable groups","")</f>
        <v/>
      </c>
    </row>
    <row r="29" spans="1:3" x14ac:dyDescent="0.3">
      <c r="A29" s="15" t="s">
        <v>70</v>
      </c>
      <c r="B29" s="25"/>
      <c r="C29" s="54" t="str">
        <f>IF(B29="No","Improve CMiE procedures","")</f>
        <v/>
      </c>
    </row>
    <row r="30" spans="1:3" x14ac:dyDescent="0.3">
      <c r="A30" s="15" t="s">
        <v>71</v>
      </c>
      <c r="B30" s="25"/>
      <c r="C30" s="54" t="str">
        <f>IF(B30="No","Improve CAiE procedures","")</f>
        <v/>
      </c>
    </row>
    <row r="32" spans="1:3" x14ac:dyDescent="0.3">
      <c r="C32" s="33" t="s">
        <v>130</v>
      </c>
    </row>
    <row r="33" spans="3:3" x14ac:dyDescent="0.3">
      <c r="C33" s="30">
        <f>(COUNTIF(B2:B87,"Yes"))</f>
        <v>0</v>
      </c>
    </row>
    <row r="34" spans="3:3" x14ac:dyDescent="0.3">
      <c r="C34" s="31">
        <f>C33/20</f>
        <v>0</v>
      </c>
    </row>
  </sheetData>
  <mergeCells count="5">
    <mergeCell ref="E3:E4"/>
    <mergeCell ref="G3:G4"/>
    <mergeCell ref="H3:H4"/>
    <mergeCell ref="I3:I4"/>
    <mergeCell ref="J3:J4"/>
  </mergeCells>
  <conditionalFormatting sqref="B4:B16">
    <cfRule type="containsText" dxfId="15" priority="8" operator="containsText" text="Yes">
      <formula>NOT(ISERROR(SEARCH("Yes",B4)))</formula>
    </cfRule>
    <cfRule type="containsText" dxfId="14" priority="9" operator="containsText" text="No">
      <formula>NOT(ISERROR(SEARCH("No",B4)))</formula>
    </cfRule>
  </conditionalFormatting>
  <conditionalFormatting sqref="B20:B30">
    <cfRule type="containsText" dxfId="13" priority="6" operator="containsText" text="Yes">
      <formula>NOT(ISERROR(SEARCH("Yes",B20)))</formula>
    </cfRule>
    <cfRule type="containsText" dxfId="12" priority="7" operator="containsText" text="No">
      <formula>NOT(ISERROR(SEARCH("No",B20)))</formula>
    </cfRule>
  </conditionalFormatting>
  <conditionalFormatting sqref="B22:B23">
    <cfRule type="cellIs" dxfId="11" priority="2" operator="between">
      <formula>90</formula>
      <formula>95</formula>
    </cfRule>
    <cfRule type="cellIs" dxfId="10" priority="3" operator="greaterThan">
      <formula>95</formula>
    </cfRule>
    <cfRule type="cellIs" dxfId="9" priority="4" operator="between">
      <formula>1</formula>
      <formula>90</formula>
    </cfRule>
  </conditionalFormatting>
  <conditionalFormatting sqref="B24">
    <cfRule type="cellIs" dxfId="8" priority="1" operator="greaterThan">
      <formula>20</formula>
    </cfRule>
  </conditionalFormatting>
  <dataValidations count="1">
    <dataValidation type="list" allowBlank="1" showInputMessage="1" showErrorMessage="1" sqref="B25:B30 B6:B16" xr:uid="{5BF37774-3768-47FA-8BD3-8D3F338A8488}">
      <formula1>"Yes, No"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D776-EF89-4A01-BEF3-3B268D6101FB}">
  <sheetPr>
    <tabColor theme="7" tint="0.79998168889431442"/>
  </sheetPr>
  <dimension ref="A1:C56"/>
  <sheetViews>
    <sheetView showGridLines="0" showRowColHeaders="0" showRuler="0" view="pageLayout" topLeftCell="A5" zoomScaleNormal="100" workbookViewId="0"/>
  </sheetViews>
  <sheetFormatPr defaultRowHeight="14.5" x14ac:dyDescent="0.35"/>
  <cols>
    <col min="1" max="1" width="72.08984375" style="16" customWidth="1"/>
    <col min="2" max="2" width="7.54296875" style="16" customWidth="1"/>
    <col min="3" max="3" width="44.7265625" style="16" customWidth="1"/>
    <col min="4" max="16384" width="8.7265625" style="16"/>
  </cols>
  <sheetData>
    <row r="1" spans="1:3" ht="25" x14ac:dyDescent="0.5">
      <c r="A1" s="18" t="s">
        <v>66</v>
      </c>
      <c r="B1" s="11"/>
      <c r="C1" s="11"/>
    </row>
    <row r="2" spans="1:3" x14ac:dyDescent="0.35">
      <c r="A2" s="11"/>
      <c r="B2" s="11"/>
      <c r="C2" s="11"/>
    </row>
    <row r="3" spans="1:3" ht="18" x14ac:dyDescent="0.4">
      <c r="A3" s="19" t="s">
        <v>63</v>
      </c>
      <c r="B3" s="11"/>
      <c r="C3" s="11"/>
    </row>
    <row r="4" spans="1:3" ht="7.5" customHeight="1" x14ac:dyDescent="0.4">
      <c r="A4" s="19"/>
      <c r="B4" s="14"/>
      <c r="C4" s="5"/>
    </row>
    <row r="5" spans="1:3" x14ac:dyDescent="0.35">
      <c r="A5" s="3" t="s">
        <v>1</v>
      </c>
      <c r="B5" s="24" t="s">
        <v>9</v>
      </c>
      <c r="C5" s="8" t="s">
        <v>8</v>
      </c>
    </row>
    <row r="6" spans="1:3" x14ac:dyDescent="0.35">
      <c r="A6" s="15" t="s">
        <v>94</v>
      </c>
      <c r="B6" s="25"/>
      <c r="C6" s="54" t="str">
        <f>IF(B6="No","Ensure children are familiar with safeguarding team","")</f>
        <v/>
      </c>
    </row>
    <row r="7" spans="1:3" x14ac:dyDescent="0.35">
      <c r="A7" s="15" t="s">
        <v>95</v>
      </c>
      <c r="B7" s="25"/>
      <c r="C7" s="54" t="str">
        <f>IF(B7="No","Review curriculum","")</f>
        <v/>
      </c>
    </row>
    <row r="8" spans="1:3" x14ac:dyDescent="0.35">
      <c r="A8" s="15" t="s">
        <v>96</v>
      </c>
      <c r="B8" s="25"/>
      <c r="C8" s="54" t="str">
        <f t="shared" ref="C8:C9" si="0">IF(B8="No","Review curriculum","")</f>
        <v/>
      </c>
    </row>
    <row r="9" spans="1:3" x14ac:dyDescent="0.35">
      <c r="A9" s="15" t="s">
        <v>97</v>
      </c>
      <c r="B9" s="25"/>
      <c r="C9" s="54" t="str">
        <f t="shared" si="0"/>
        <v/>
      </c>
    </row>
    <row r="10" spans="1:3" x14ac:dyDescent="0.35">
      <c r="A10" s="15" t="s">
        <v>98</v>
      </c>
      <c r="B10" s="25"/>
      <c r="C10" s="54" t="str">
        <f>IF(B10="No","Review support for vulnerable children","")</f>
        <v/>
      </c>
    </row>
    <row r="11" spans="1:3" x14ac:dyDescent="0.35">
      <c r="A11" s="15" t="s">
        <v>99</v>
      </c>
      <c r="B11" s="25"/>
      <c r="C11" s="54" t="str">
        <f>IF(B11="No","Review support for vulnerable children","")</f>
        <v/>
      </c>
    </row>
    <row r="12" spans="1:3" x14ac:dyDescent="0.35">
      <c r="A12" s="11"/>
      <c r="B12" s="26"/>
      <c r="C12" s="11"/>
    </row>
    <row r="13" spans="1:3" ht="18" x14ac:dyDescent="0.4">
      <c r="A13" s="19" t="s">
        <v>64</v>
      </c>
      <c r="B13" s="26"/>
      <c r="C13" s="11"/>
    </row>
    <row r="14" spans="1:3" ht="9" customHeight="1" x14ac:dyDescent="0.4">
      <c r="A14" s="19"/>
      <c r="B14" s="27"/>
      <c r="C14" s="5"/>
    </row>
    <row r="15" spans="1:3" x14ac:dyDescent="0.35">
      <c r="A15" s="3" t="s">
        <v>1</v>
      </c>
      <c r="B15" s="24" t="s">
        <v>9</v>
      </c>
      <c r="C15" s="8" t="s">
        <v>8</v>
      </c>
    </row>
    <row r="16" spans="1:3" x14ac:dyDescent="0.35">
      <c r="A16" s="15" t="s">
        <v>123</v>
      </c>
      <c r="B16" s="25"/>
      <c r="C16" s="54" t="str">
        <f>IF(B16="No","Assign roles and responsibilities for filtering and monitoring","")</f>
        <v/>
      </c>
    </row>
    <row r="17" spans="1:3" x14ac:dyDescent="0.35">
      <c r="A17" s="15" t="s">
        <v>100</v>
      </c>
      <c r="B17" s="25"/>
      <c r="C17" s="54" t="str">
        <f>IF(B17="No","Review filtering and monitoring provision annually","")</f>
        <v/>
      </c>
    </row>
    <row r="18" spans="1:3" x14ac:dyDescent="0.35">
      <c r="A18" s="15" t="s">
        <v>108</v>
      </c>
      <c r="B18" s="25"/>
      <c r="C18" s="54" t="str">
        <f>IF(B18="No","Ensure effective filtering for all devices","")</f>
        <v/>
      </c>
    </row>
    <row r="19" spans="1:3" x14ac:dyDescent="0.35">
      <c r="A19" s="15" t="s">
        <v>101</v>
      </c>
      <c r="B19" s="25"/>
      <c r="C19" s="54" t="str">
        <f>IF(B19="No","Ensure effective monitoring systems in place","")</f>
        <v/>
      </c>
    </row>
    <row r="20" spans="1:3" x14ac:dyDescent="0.35">
      <c r="A20" s="15" t="s">
        <v>102</v>
      </c>
      <c r="B20" s="25"/>
      <c r="C20" s="54" t="str">
        <f>IF(B20="No","Update Child Protection Policy","")</f>
        <v/>
      </c>
    </row>
    <row r="21" spans="1:3" x14ac:dyDescent="0.35">
      <c r="A21" s="15" t="s">
        <v>103</v>
      </c>
      <c r="B21" s="25"/>
      <c r="C21" s="54" t="str">
        <f>IF(B21="No","Update policy on use of smart technology","")</f>
        <v/>
      </c>
    </row>
    <row r="22" spans="1:3" x14ac:dyDescent="0.35">
      <c r="A22" s="15" t="s">
        <v>104</v>
      </c>
      <c r="B22" s="25"/>
      <c r="C22" s="54" t="str">
        <f>IF(B22="No","Review parental support for ensuring online safety","")</f>
        <v/>
      </c>
    </row>
    <row r="23" spans="1:3" x14ac:dyDescent="0.35">
      <c r="A23" s="15" t="s">
        <v>105</v>
      </c>
      <c r="B23" s="25"/>
      <c r="C23" s="54" t="str">
        <f>IF(B23="No","Ensure guidance is followed for remote education","")</f>
        <v/>
      </c>
    </row>
    <row r="24" spans="1:3" ht="14.5" customHeight="1" x14ac:dyDescent="0.35">
      <c r="A24" s="15" t="s">
        <v>106</v>
      </c>
      <c r="B24" s="25"/>
      <c r="C24" s="54" t="str">
        <f>IF(B24="No","Review staff training on effective filtering and monitoring","")</f>
        <v/>
      </c>
    </row>
    <row r="25" spans="1:3" ht="14" customHeight="1" x14ac:dyDescent="0.35">
      <c r="A25" s="15" t="s">
        <v>107</v>
      </c>
      <c r="B25" s="25"/>
      <c r="C25" s="54" t="str">
        <f>IF(B25="No","Review curriculum","")</f>
        <v/>
      </c>
    </row>
    <row r="26" spans="1:3" x14ac:dyDescent="0.35">
      <c r="B26" s="22"/>
    </row>
    <row r="27" spans="1:3" ht="18" x14ac:dyDescent="0.4">
      <c r="A27" s="19" t="s">
        <v>65</v>
      </c>
      <c r="B27" s="26"/>
      <c r="C27" s="11"/>
    </row>
    <row r="28" spans="1:3" ht="6.5" customHeight="1" x14ac:dyDescent="0.4">
      <c r="A28" s="19"/>
      <c r="B28" s="27"/>
      <c r="C28" s="5"/>
    </row>
    <row r="29" spans="1:3" x14ac:dyDescent="0.35">
      <c r="A29" s="3" t="s">
        <v>1</v>
      </c>
      <c r="B29" s="24" t="s">
        <v>9</v>
      </c>
      <c r="C29" s="8" t="s">
        <v>8</v>
      </c>
    </row>
    <row r="30" spans="1:3" ht="15.5" customHeight="1" x14ac:dyDescent="0.35">
      <c r="A30" s="15" t="s">
        <v>110</v>
      </c>
      <c r="B30" s="25"/>
      <c r="C30" s="54" t="str">
        <f>IF(B30="No","Review and improve safeguarding procedures","")</f>
        <v/>
      </c>
    </row>
    <row r="31" spans="1:3" x14ac:dyDescent="0.35">
      <c r="A31" s="15" t="s">
        <v>109</v>
      </c>
      <c r="B31" s="25"/>
      <c r="C31" s="54" t="str">
        <f>IF(B31="No","Review and improve safeguarding procedures","")</f>
        <v/>
      </c>
    </row>
    <row r="32" spans="1:3" x14ac:dyDescent="0.35">
      <c r="A32" s="15" t="s">
        <v>124</v>
      </c>
      <c r="B32" s="25"/>
      <c r="C32" s="54" t="str">
        <f>IF(B32="No","Review and improve safeguarding procedures","")</f>
        <v/>
      </c>
    </row>
    <row r="33" spans="1:3" x14ac:dyDescent="0.35">
      <c r="A33" s="15" t="s">
        <v>111</v>
      </c>
      <c r="B33" s="25"/>
      <c r="C33" s="54" t="str">
        <f>IF(B33="No","Review and improve safeguarding procedures","")</f>
        <v/>
      </c>
    </row>
    <row r="34" spans="1:3" x14ac:dyDescent="0.35">
      <c r="A34" s="15" t="s">
        <v>112</v>
      </c>
      <c r="B34" s="25"/>
      <c r="C34" s="54" t="str">
        <f>IF(B34="No","Review and improve safeguarding procedures","")</f>
        <v/>
      </c>
    </row>
    <row r="35" spans="1:3" x14ac:dyDescent="0.35">
      <c r="A35" s="15" t="s">
        <v>125</v>
      </c>
      <c r="B35" s="25"/>
      <c r="C35" s="54" t="str">
        <f t="shared" ref="C35:C38" si="1">IF(B35="No","Review and improve safeguarding procedures","")</f>
        <v/>
      </c>
    </row>
    <row r="36" spans="1:3" x14ac:dyDescent="0.35">
      <c r="A36" s="15" t="s">
        <v>113</v>
      </c>
      <c r="B36" s="25"/>
      <c r="C36" s="54" t="str">
        <f t="shared" si="1"/>
        <v/>
      </c>
    </row>
    <row r="37" spans="1:3" x14ac:dyDescent="0.35">
      <c r="A37" s="15" t="s">
        <v>114</v>
      </c>
      <c r="B37" s="25"/>
      <c r="C37" s="54" t="str">
        <f>IF(B37="No","Review and improve safeguarding procedures","")</f>
        <v/>
      </c>
    </row>
    <row r="38" spans="1:3" x14ac:dyDescent="0.35">
      <c r="A38" s="15" t="s">
        <v>115</v>
      </c>
      <c r="B38" s="25"/>
      <c r="C38" s="54" t="str">
        <f t="shared" si="1"/>
        <v/>
      </c>
    </row>
    <row r="39" spans="1:3" x14ac:dyDescent="0.35">
      <c r="A39" s="15" t="s">
        <v>116</v>
      </c>
      <c r="B39" s="25"/>
      <c r="C39" s="54" t="str">
        <f>IF(B39="No","Review and improve safeguarding procedures","")</f>
        <v/>
      </c>
    </row>
    <row r="41" spans="1:3" x14ac:dyDescent="0.35">
      <c r="C41" s="34" t="s">
        <v>131</v>
      </c>
    </row>
    <row r="42" spans="1:3" x14ac:dyDescent="0.35">
      <c r="C42" s="30">
        <f>(COUNTIF(B2:B87,"Yes"))</f>
        <v>0</v>
      </c>
    </row>
    <row r="43" spans="1:3" x14ac:dyDescent="0.35">
      <c r="C43" s="31">
        <f>C42/26</f>
        <v>0</v>
      </c>
    </row>
    <row r="56" spans="1:1" x14ac:dyDescent="0.35">
      <c r="A56" s="50"/>
    </row>
  </sheetData>
  <conditionalFormatting sqref="B4:B11">
    <cfRule type="containsText" dxfId="7" priority="5" operator="containsText" text="Yes">
      <formula>NOT(ISERROR(SEARCH("Yes",B4)))</formula>
    </cfRule>
    <cfRule type="containsText" dxfId="6" priority="6" operator="containsText" text="No">
      <formula>NOT(ISERROR(SEARCH("No",B4)))</formula>
    </cfRule>
  </conditionalFormatting>
  <conditionalFormatting sqref="B14:B25">
    <cfRule type="containsText" dxfId="5" priority="3" operator="containsText" text="Yes">
      <formula>NOT(ISERROR(SEARCH("Yes",B14)))</formula>
    </cfRule>
    <cfRule type="containsText" dxfId="4" priority="4" operator="containsText" text="No">
      <formula>NOT(ISERROR(SEARCH("No",B14)))</formula>
    </cfRule>
  </conditionalFormatting>
  <conditionalFormatting sqref="B28:B39">
    <cfRule type="containsText" dxfId="3" priority="1" operator="containsText" text="Yes">
      <formula>NOT(ISERROR(SEARCH("Yes",B28)))</formula>
    </cfRule>
    <cfRule type="containsText" dxfId="2" priority="2" operator="containsText" text="No">
      <formula>NOT(ISERROR(SEARCH("No",B28)))</formula>
    </cfRule>
  </conditionalFormatting>
  <dataValidations count="1">
    <dataValidation type="list" allowBlank="1" showInputMessage="1" showErrorMessage="1" sqref="B16:B25 B6:B11 B30:B39" xr:uid="{C0AD5B0C-4AF7-46D3-B1BA-8CC9770E8D2A}">
      <formula1>"Yes, No"</formula1>
    </dataValidation>
  </dataValidations>
  <pageMargins left="0.7" right="0.7" top="0.75" bottom="0.75" header="0.3" footer="0.3"/>
  <pageSetup paperSize="9" orientation="landscape" r:id="rId1"/>
  <headerFooter>
    <oddHeader>&amp;R&amp;G</oddHeader>
    <oddFooter>&amp;C&amp;G&amp;R&amp;"-,Italic"&amp;6&amp;KFFCDCDSamantha Hill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FDFB2-D54F-438C-B7F1-4FCAB9CD6A7B}">
  <sheetPr>
    <tabColor rgb="FFFF0000"/>
  </sheetPr>
  <dimension ref="A1:F11"/>
  <sheetViews>
    <sheetView showGridLines="0" showRowColHeaders="0" showRuler="0" view="pageLayout" zoomScaleNormal="100" workbookViewId="0">
      <selection activeCell="F10" sqref="F10"/>
    </sheetView>
  </sheetViews>
  <sheetFormatPr defaultRowHeight="14.5" x14ac:dyDescent="0.35"/>
  <cols>
    <col min="1" max="1" width="4.36328125" style="16" customWidth="1"/>
    <col min="2" max="2" width="30.26953125" style="16" customWidth="1"/>
    <col min="3" max="3" width="17.26953125" style="16" customWidth="1"/>
    <col min="4" max="4" width="31.1796875" style="16" customWidth="1"/>
    <col min="5" max="5" width="19.54296875" style="16" customWidth="1"/>
    <col min="6" max="6" width="21.54296875" style="16" customWidth="1"/>
    <col min="7" max="16384" width="8.7265625" style="16"/>
  </cols>
  <sheetData>
    <row r="1" spans="1:6" ht="34" customHeight="1" x14ac:dyDescent="0.5">
      <c r="A1" s="66" t="s">
        <v>134</v>
      </c>
      <c r="B1" s="67"/>
      <c r="C1" s="67"/>
      <c r="D1" s="39"/>
      <c r="E1" s="68"/>
      <c r="F1" s="69"/>
    </row>
    <row r="2" spans="1:6" ht="7" customHeight="1" x14ac:dyDescent="0.5">
      <c r="A2" s="18"/>
      <c r="B2" s="11"/>
      <c r="C2" s="11"/>
      <c r="E2" s="23"/>
    </row>
    <row r="3" spans="1:6" ht="20" customHeight="1" thickBot="1" x14ac:dyDescent="0.55000000000000004">
      <c r="A3" s="18"/>
      <c r="B3" s="11"/>
      <c r="C3" s="11"/>
    </row>
    <row r="4" spans="1:6" ht="23" customHeight="1" x14ac:dyDescent="0.5">
      <c r="A4" s="18"/>
      <c r="B4" s="36" t="s">
        <v>127</v>
      </c>
      <c r="C4" s="45">
        <f>'1. Safeguarding Team'!C23</f>
        <v>0</v>
      </c>
      <c r="D4" s="35"/>
    </row>
    <row r="5" spans="1:6" ht="23" customHeight="1" x14ac:dyDescent="0.5">
      <c r="A5" s="18"/>
      <c r="B5" s="37" t="s">
        <v>44</v>
      </c>
      <c r="C5" s="46">
        <f>'2. Documents'!C55</f>
        <v>0</v>
      </c>
      <c r="D5" s="35"/>
    </row>
    <row r="6" spans="1:6" ht="23" customHeight="1" x14ac:dyDescent="0.5">
      <c r="A6" s="18"/>
      <c r="B6" s="37" t="s">
        <v>59</v>
      </c>
      <c r="C6" s="46">
        <f>'3. Record Keeping'!C28</f>
        <v>0</v>
      </c>
      <c r="D6" s="35"/>
    </row>
    <row r="7" spans="1:6" ht="23" customHeight="1" x14ac:dyDescent="0.5">
      <c r="A7" s="18"/>
      <c r="B7" s="37" t="s">
        <v>60</v>
      </c>
      <c r="C7" s="46">
        <f>'4. Behaviour, Attendance'!C34</f>
        <v>0</v>
      </c>
      <c r="D7" s="35"/>
    </row>
    <row r="8" spans="1:6" ht="23" customHeight="1" thickBot="1" x14ac:dyDescent="0.55000000000000004">
      <c r="A8" s="18"/>
      <c r="B8" s="38" t="s">
        <v>66</v>
      </c>
      <c r="C8" s="47">
        <f>'5.Curriculum and School Culture'!C43</f>
        <v>0</v>
      </c>
      <c r="D8" s="35"/>
    </row>
    <row r="9" spans="1:6" ht="23" customHeight="1" thickBot="1" x14ac:dyDescent="0.55000000000000004">
      <c r="A9" s="18"/>
      <c r="B9" s="48" t="s">
        <v>133</v>
      </c>
      <c r="C9" s="49">
        <f>C4</f>
        <v>0</v>
      </c>
      <c r="D9" s="35"/>
    </row>
    <row r="10" spans="1:6" ht="7.5" customHeight="1" x14ac:dyDescent="0.5">
      <c r="A10" s="18"/>
    </row>
    <row r="11" spans="1:6" x14ac:dyDescent="0.35">
      <c r="B11" s="22"/>
      <c r="C11" s="22"/>
      <c r="D11" s="22"/>
      <c r="E11" s="22"/>
      <c r="F11" s="22"/>
    </row>
  </sheetData>
  <mergeCells count="2">
    <mergeCell ref="A1:C1"/>
    <mergeCell ref="E1:F1"/>
  </mergeCells>
  <conditionalFormatting sqref="C4:C9">
    <cfRule type="cellIs" dxfId="1" priority="1" operator="greaterThan">
      <formula>0.95</formula>
    </cfRule>
    <cfRule type="cellIs" dxfId="0" priority="2" operator="lessThan">
      <formula>90</formula>
    </cfRule>
  </conditionalFormatting>
  <pageMargins left="0.7" right="0.7" top="0.75" bottom="0.75" header="0.3" footer="0.3"/>
  <pageSetup paperSize="9" orientation="landscape" r:id="rId1"/>
  <headerFooter>
    <oddHeader>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ROLES AND ACTIVITIES</vt:lpstr>
      <vt:lpstr>MEETING WITH CHILDREN</vt:lpstr>
      <vt:lpstr>1. Safeguarding Team</vt:lpstr>
      <vt:lpstr>2. Documents</vt:lpstr>
      <vt:lpstr>3. Record Keeping</vt:lpstr>
      <vt:lpstr>4. Behaviour, Attendance</vt:lpstr>
      <vt:lpstr>5.Curriculum and School Culture</vt:lpstr>
      <vt:lpstr>SCORES</vt:lpstr>
      <vt:lpstr>Strengths and Recommendations</vt:lpstr>
    </vt:vector>
  </TitlesOfParts>
  <Company>London Borough of Enfield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Hill</dc:creator>
  <cp:lastModifiedBy>Samantha Hill</cp:lastModifiedBy>
  <cp:lastPrinted>2023-11-02T12:38:24Z</cp:lastPrinted>
  <dcterms:created xsi:type="dcterms:W3CDTF">2023-10-31T12:02:48Z</dcterms:created>
  <dcterms:modified xsi:type="dcterms:W3CDTF">2024-04-27T14:04:31Z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2023-11-01T11:45:32Z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d3a75207-7fc3-4bfd-b73e-06fef3379f1d</vt:lpwstr>
  </property>
  <property fmtid="{D5CDD505-2E9C-101B-9397-08002B2CF9AE}" pid="8" name="MSIP_Label_d02b1413-7813-406b-b6f6-6ae50587ee27_ContentBits">
    <vt:lpwstr>0</vt:lpwstr>
  </property>
</Properties>
</file>